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9010" windowHeight="8115" tabRatio="822"/>
  </bookViews>
  <sheets>
    <sheet name="SUMMARY" sheetId="13" r:id="rId1"/>
    <sheet name="ESTIMATE" sheetId="12" r:id="rId2"/>
  </sheets>
  <definedNames>
    <definedName name="_xlnm._FilterDatabase" localSheetId="1" hidden="1">ESTIMATE!$E$1:$E$91</definedName>
    <definedName name="Anchor_Bolt_Labor">#REF!</definedName>
    <definedName name="Bentonite_WS">#REF!</definedName>
    <definedName name="BRICK">#REF!</definedName>
    <definedName name="BS_TD">#REF!</definedName>
    <definedName name="CARP">#REF!</definedName>
    <definedName name="CARPET">#REF!</definedName>
    <definedName name="Column_Footing_CY">#REF!</definedName>
    <definedName name="Company">#REF!</definedName>
    <definedName name="Concrete_CY_Labor">#REF!</definedName>
    <definedName name="Concrete_Paving_Labor">#REF!</definedName>
    <definedName name="Cost_per_Ton">#REF!</definedName>
    <definedName name="Curb_LF">#REF!</definedName>
    <definedName name="Date">#REF!</definedName>
    <definedName name="ELECT">#REF!</definedName>
    <definedName name="FINISH">#REF!</definedName>
    <definedName name="Footing_Keyway">#REF!</definedName>
    <definedName name="Form_TD">#REF!</definedName>
    <definedName name="GLAZER">#REF!</definedName>
    <definedName name="Handicap_Labor">#REF!</definedName>
    <definedName name="IRON">#REF!</definedName>
    <definedName name="LABOR">#REF!</definedName>
    <definedName name="Labor_Markup">#REF!</definedName>
    <definedName name="Lean_Concrete">#REF!</definedName>
    <definedName name="LW_3000">#REF!</definedName>
    <definedName name="LW_4000">#REF!</definedName>
    <definedName name="Material_Markup">#REF!</definedName>
    <definedName name="Name">#REF!</definedName>
    <definedName name="NW_3000">#REF!</definedName>
    <definedName name="NW_3500">#REF!</definedName>
    <definedName name="NW_4000">#REF!</definedName>
    <definedName name="NW_4500">#REF!</definedName>
    <definedName name="NW_5000">#REF!</definedName>
    <definedName name="OPER">#REF!</definedName>
    <definedName name="PAINT">#REF!</definedName>
    <definedName name="PAR">#REF!</definedName>
    <definedName name="Paver_Base_Labor">#REF!</definedName>
    <definedName name="PLUMB">#REF!</definedName>
    <definedName name="_xlnm.Print_Area" localSheetId="1">ESTIMATE!$A$1:$L$95</definedName>
    <definedName name="_xlnm.Print_Area" localSheetId="0">SUMMARY!$A$1:$F$24</definedName>
    <definedName name="Print_Area_MI">#REF!</definedName>
    <definedName name="_xlnm.Print_Titles" localSheetId="1">ESTIMATE!$1:$8</definedName>
    <definedName name="PT_Wire">#REF!</definedName>
    <definedName name="PT_Wire_Labor">#REF!</definedName>
    <definedName name="Pumps">#REF!</definedName>
    <definedName name="PVC_Bulb_WS">#REF!</definedName>
    <definedName name="Ramp_Labor">#REF!</definedName>
    <definedName name="Rebar_Cost">#REF!</definedName>
    <definedName name="Rebar_Labor">#REF!</definedName>
    <definedName name="Rebar_per_ton">#REF!</definedName>
    <definedName name="Rebar_Tons">#REF!</definedName>
    <definedName name="ROOF">#REF!</definedName>
    <definedName name="Sidewalk_Labor">#REF!</definedName>
    <definedName name="SM">#REF!</definedName>
    <definedName name="SOD_SF">#REF!</definedName>
    <definedName name="SOG_SF">#REF!</definedName>
    <definedName name="SPRINKLER">#REF!</definedName>
    <definedName name="Tax">#REF!</definedName>
    <definedName name="TD_LF">#REF!</definedName>
    <definedName name="TD_Wall">#REF!</definedName>
    <definedName name="Tons_per_CY">#REF!</definedName>
    <definedName name="Trench_Footing_CY">#REF!</definedName>
    <definedName name="Trench_Footing_LF">#REF!</definedName>
    <definedName name="TS_LF">#REF!</definedName>
    <definedName name="Wall_Forming_CSF">#REF!</definedName>
    <definedName name="Wall_Form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9" i="12" l="1"/>
  <c r="A74" i="12" s="1"/>
  <c r="A70" i="12"/>
  <c r="A71" i="12"/>
  <c r="A72" i="12"/>
  <c r="A73" i="12"/>
  <c r="A79" i="12"/>
  <c r="A80" i="12"/>
  <c r="A81" i="12"/>
  <c r="A82" i="12"/>
  <c r="A85" i="12"/>
  <c r="A86" i="12"/>
  <c r="A87" i="12"/>
  <c r="A41" i="12"/>
  <c r="A42" i="12"/>
  <c r="A43" i="12"/>
  <c r="A44" i="12"/>
  <c r="A45" i="12"/>
  <c r="A51" i="12"/>
  <c r="A52" i="12"/>
  <c r="A53" i="12"/>
  <c r="A54" i="12"/>
  <c r="A57" i="12"/>
  <c r="A58" i="12"/>
  <c r="A14" i="12"/>
  <c r="A15" i="12"/>
  <c r="A16" i="12"/>
  <c r="A17" i="12"/>
  <c r="A18" i="12" s="1"/>
  <c r="A23" i="12"/>
  <c r="A24" i="12"/>
  <c r="A25" i="12"/>
  <c r="A26" i="12"/>
  <c r="A29" i="12"/>
  <c r="A30" i="12"/>
  <c r="L86" i="12"/>
  <c r="L80" i="12"/>
  <c r="E13" i="13"/>
  <c r="A75" i="12" l="1"/>
  <c r="A76" i="12"/>
  <c r="A46" i="12"/>
  <c r="A47" i="12" s="1"/>
  <c r="A20" i="12"/>
  <c r="A19" i="12"/>
  <c r="A21" i="12" s="1"/>
  <c r="J77" i="12"/>
  <c r="J84" i="12"/>
  <c r="J83" i="12"/>
  <c r="J78" i="12"/>
  <c r="J76" i="12"/>
  <c r="J75" i="12"/>
  <c r="J74" i="12"/>
  <c r="J69" i="12"/>
  <c r="J68" i="12"/>
  <c r="J49" i="12"/>
  <c r="J56" i="12"/>
  <c r="J55" i="12"/>
  <c r="J50" i="12"/>
  <c r="J48" i="12"/>
  <c r="J47" i="12"/>
  <c r="J46" i="12"/>
  <c r="J41" i="12"/>
  <c r="J40" i="12"/>
  <c r="F77" i="12"/>
  <c r="H77" i="12" s="1"/>
  <c r="F84" i="12"/>
  <c r="F83" i="12"/>
  <c r="F78" i="12"/>
  <c r="F76" i="12"/>
  <c r="F75" i="12"/>
  <c r="F74" i="12"/>
  <c r="F69" i="12"/>
  <c r="F68" i="12"/>
  <c r="A60" i="12"/>
  <c r="A59" i="12"/>
  <c r="F49" i="12"/>
  <c r="F56" i="12"/>
  <c r="F55" i="12"/>
  <c r="F50" i="12"/>
  <c r="F48" i="12"/>
  <c r="F47" i="12"/>
  <c r="F46" i="12"/>
  <c r="F41" i="12"/>
  <c r="H41" i="12" s="1"/>
  <c r="F40" i="12"/>
  <c r="A39" i="12"/>
  <c r="A38" i="12"/>
  <c r="A37" i="12"/>
  <c r="A32" i="12"/>
  <c r="A31" i="12"/>
  <c r="F21" i="12"/>
  <c r="F28" i="12"/>
  <c r="F27" i="12"/>
  <c r="F22" i="12"/>
  <c r="F20" i="12"/>
  <c r="F19" i="12"/>
  <c r="F18" i="12"/>
  <c r="F13" i="12"/>
  <c r="F12" i="12"/>
  <c r="A11" i="12"/>
  <c r="A10" i="12"/>
  <c r="A9" i="12"/>
  <c r="A77" i="12" l="1"/>
  <c r="A48" i="12"/>
  <c r="A49" i="12"/>
  <c r="A50" i="12" s="1"/>
  <c r="A22" i="12"/>
  <c r="A27" i="12" s="1"/>
  <c r="H13" i="12"/>
  <c r="K13" i="12" s="1"/>
  <c r="H12" i="12"/>
  <c r="K12" i="12" s="1"/>
  <c r="A12" i="12"/>
  <c r="H40" i="12"/>
  <c r="K40" i="12" s="1"/>
  <c r="K77" i="12"/>
  <c r="K41" i="12"/>
  <c r="H47" i="12"/>
  <c r="K47" i="12" s="1"/>
  <c r="H48" i="12"/>
  <c r="K48" i="12" s="1"/>
  <c r="H55" i="12"/>
  <c r="K55" i="12" s="1"/>
  <c r="H56" i="12"/>
  <c r="K56" i="12" s="1"/>
  <c r="H46" i="12"/>
  <c r="K46" i="12" s="1"/>
  <c r="H50" i="12"/>
  <c r="K50" i="12" s="1"/>
  <c r="H49" i="12"/>
  <c r="K49" i="12" s="1"/>
  <c r="H19" i="12"/>
  <c r="K19" i="12" s="1"/>
  <c r="H22" i="12"/>
  <c r="K22" i="12" s="1"/>
  <c r="H27" i="12"/>
  <c r="K27" i="12" s="1"/>
  <c r="H21" i="12"/>
  <c r="K21" i="12" s="1"/>
  <c r="H18" i="12"/>
  <c r="K18" i="12" s="1"/>
  <c r="H20" i="12"/>
  <c r="K20" i="12" s="1"/>
  <c r="H28" i="12"/>
  <c r="K28" i="12" s="1"/>
  <c r="H69" i="12"/>
  <c r="K69" i="12" s="1"/>
  <c r="A65" i="12"/>
  <c r="A66" i="12"/>
  <c r="A67" i="12"/>
  <c r="A83" i="12" l="1"/>
  <c r="A84" i="12" s="1"/>
  <c r="A78" i="12"/>
  <c r="A55" i="12"/>
  <c r="A56" i="12" s="1"/>
  <c r="A28" i="12"/>
  <c r="L15" i="12"/>
  <c r="L58" i="12"/>
  <c r="L52" i="12"/>
  <c r="L30" i="12"/>
  <c r="A13" i="12"/>
  <c r="L24" i="12"/>
  <c r="L43" i="12"/>
  <c r="K61" i="12"/>
  <c r="K33" i="12"/>
  <c r="H75" i="12"/>
  <c r="H83" i="12"/>
  <c r="K83" i="12" s="1"/>
  <c r="A88" i="12"/>
  <c r="L33" i="12" l="1"/>
  <c r="L34" i="12" s="1"/>
  <c r="L61" i="12"/>
  <c r="L62" i="12" s="1"/>
  <c r="K63" i="12"/>
  <c r="K62" i="12"/>
  <c r="K34" i="12"/>
  <c r="K35" i="12"/>
  <c r="K75" i="12"/>
  <c r="H68" i="12"/>
  <c r="K68" i="12" s="1"/>
  <c r="L71" i="12" s="1"/>
  <c r="H84" i="12"/>
  <c r="K84" i="12" s="1"/>
  <c r="H78" i="12"/>
  <c r="K78" i="12" s="1"/>
  <c r="H76" i="12"/>
  <c r="K76" i="12" s="1"/>
  <c r="H74" i="12"/>
  <c r="K74" i="12" s="1"/>
  <c r="L35" i="12" l="1"/>
  <c r="L63" i="12"/>
  <c r="L64" i="12" s="1"/>
  <c r="C6" i="12" s="1"/>
  <c r="E17" i="13" s="1"/>
  <c r="K64" i="12"/>
  <c r="K36" i="12"/>
  <c r="L36" i="12"/>
  <c r="C5" i="12" s="1"/>
  <c r="E16" i="13" s="1"/>
  <c r="K89" i="12"/>
  <c r="L89" i="12" l="1"/>
  <c r="L91" i="12" l="1"/>
  <c r="L90" i="12"/>
  <c r="K90" i="12"/>
  <c r="K91" i="12"/>
  <c r="L92" i="12" l="1"/>
  <c r="C7" i="12" s="1"/>
  <c r="E18" i="13" s="1"/>
  <c r="E20" i="13" s="1"/>
  <c r="E22" i="13" s="1"/>
  <c r="K92" i="12"/>
  <c r="A40" i="12"/>
  <c r="A68" i="12" l="1"/>
</calcChain>
</file>

<file path=xl/sharedStrings.xml><?xml version="1.0" encoding="utf-8"?>
<sst xmlns="http://schemas.openxmlformats.org/spreadsheetml/2006/main" count="156" uniqueCount="60">
  <si>
    <t>UNIT</t>
  </si>
  <si>
    <t>DESCRIPTION</t>
  </si>
  <si>
    <t>UNIT COST</t>
  </si>
  <si>
    <t>WASTE</t>
  </si>
  <si>
    <t>QTY. W/ WASTE</t>
  </si>
  <si>
    <t>TOTAL COST</t>
  </si>
  <si>
    <t>PROJECT</t>
  </si>
  <si>
    <t>ADDRESS</t>
  </si>
  <si>
    <t>Date of submission</t>
  </si>
  <si>
    <t>Date of plans</t>
  </si>
  <si>
    <t>SR #</t>
  </si>
  <si>
    <t>SUB TOTALS</t>
  </si>
  <si>
    <t>Rev 0</t>
  </si>
  <si>
    <t>SUB - TOTAL</t>
  </si>
  <si>
    <t>LF</t>
  </si>
  <si>
    <t>Sheet
No.</t>
  </si>
  <si>
    <t>Detail
No.</t>
  </si>
  <si>
    <t>SF</t>
  </si>
  <si>
    <t>CSI
No.</t>
  </si>
  <si>
    <t>Note: Please Refer to next tabs for detailed estimates.</t>
  </si>
  <si>
    <t>GENERAL CONDITIONS</t>
  </si>
  <si>
    <t>CONTIGENCY</t>
  </si>
  <si>
    <t>OVERHEAD &amp; PROFIT</t>
  </si>
  <si>
    <t>ROOFING</t>
  </si>
  <si>
    <t>ASPHALT SHINGLE ROOFING</t>
  </si>
  <si>
    <t>EA.</t>
  </si>
  <si>
    <t>Shingle Roofing Sub Total</t>
  </si>
  <si>
    <t>General Condition and Requirements</t>
  </si>
  <si>
    <t>Mobilization</t>
  </si>
  <si>
    <t>Insurance</t>
  </si>
  <si>
    <t>GENERAL REQUIREMENTS TOTAL</t>
  </si>
  <si>
    <t>ROOFING TOTAL</t>
  </si>
  <si>
    <t>EXCLUSIONS</t>
  </si>
  <si>
    <t>Anything not mentioned above</t>
  </si>
  <si>
    <t>BUILDING A</t>
  </si>
  <si>
    <t>A2.50C</t>
  </si>
  <si>
    <r>
      <t xml:space="preserve">Asphalt Shingles O/
- (2) Layers of 15# Felt
- Crickets As Required
</t>
    </r>
    <r>
      <rPr>
        <b/>
        <sz val="12"/>
        <rFont val="Calibri"/>
        <family val="2"/>
        <scheme val="minor"/>
      </rPr>
      <t xml:space="preserve">Warranty: </t>
    </r>
    <r>
      <rPr>
        <sz val="12"/>
        <rFont val="Calibri"/>
        <family val="2"/>
        <scheme val="minor"/>
      </rPr>
      <t>30 Year</t>
    </r>
  </si>
  <si>
    <t>"T" Type Metal Drip Edge Flashing</t>
  </si>
  <si>
    <t>5" Aluminium Ogee Gutter</t>
  </si>
  <si>
    <t>Roof Penetration Flashing</t>
  </si>
  <si>
    <t>Roof Hat Vent Flashing &amp; Sealant</t>
  </si>
  <si>
    <t>Roof Ridge Vent Cap &amp; Flashing</t>
  </si>
  <si>
    <t>Hip/Valley Cap &amp; Flashing</t>
  </si>
  <si>
    <r>
      <t xml:space="preserve">Ice &amp; Water Shiled
</t>
    </r>
    <r>
      <rPr>
        <b/>
        <i/>
        <sz val="12"/>
        <color rgb="FF002060"/>
        <rFont val="Calibri"/>
        <family val="2"/>
        <scheme val="minor"/>
      </rPr>
      <t>- 6'-0" @ All Eaves &amp; 3'-0" Both sides of Ridge, Hips &amp; Valleys</t>
    </r>
  </si>
  <si>
    <r>
      <t xml:space="preserve">2"x3" Aluminum Downspout
</t>
    </r>
    <r>
      <rPr>
        <b/>
        <i/>
        <sz val="12"/>
        <color rgb="FF002060"/>
        <rFont val="Calibri"/>
        <family val="2"/>
        <scheme val="minor"/>
      </rPr>
      <t>Assumed Height: 42'-0" High</t>
    </r>
  </si>
  <si>
    <t>BUILDING A ROOFING</t>
  </si>
  <si>
    <t>BUILDING B</t>
  </si>
  <si>
    <t>BUILDING B ROOFING</t>
  </si>
  <si>
    <t>BUILDING C</t>
  </si>
  <si>
    <t>BUILDING C ROOFING</t>
  </si>
  <si>
    <t>Building A Shingle Roofing</t>
  </si>
  <si>
    <t>Building B Shingle Roofing</t>
  </si>
  <si>
    <t>Building C Shingle Roofing</t>
  </si>
  <si>
    <t>A2.50A</t>
  </si>
  <si>
    <t>A2.50B</t>
  </si>
  <si>
    <t>FLASHINGS</t>
  </si>
  <si>
    <t>GUTTER &amp; DOWNSPOUTS</t>
  </si>
  <si>
    <t>Flashings Sub Total</t>
  </si>
  <si>
    <t>Gutter &amp; Downspouts Sub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</si>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</sst>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(&quot;$&quot;* #,##0.00_);_(&quot;$&quot;* \(#,##0.00\);_(&quot;$&quot;* &quot;-&quot;?_);_(@_)"/>
  </numFmts>
  <fonts count="5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Calibri"/>
      <family val="2"/>
      <scheme val="minor"/>
    </font>
    <font>
      <u/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rgb="FF002060"/>
      <name val="Times New Roman"/>
      <family val="1"/>
    </font>
    <font>
      <sz val="12"/>
      <color theme="0"/>
      <name val="Times New Roman"/>
      <family val="1"/>
    </font>
    <font>
      <b/>
      <sz val="12"/>
      <color theme="1"/>
      <name val="Calibri"/>
      <family val="2"/>
      <scheme val="minor"/>
    </font>
    <font>
      <u/>
      <sz val="11"/>
      <color indexed="12"/>
      <name val="Calibri"/>
      <family val="2"/>
    </font>
    <font>
      <b/>
      <i/>
      <sz val="12"/>
      <color rgb="FFC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Verdana"/>
      <family val="2"/>
    </font>
    <font>
      <u/>
      <sz val="12"/>
      <color theme="0"/>
      <name val="Arial"/>
      <family val="2"/>
    </font>
    <font>
      <b/>
      <sz val="12"/>
      <color rgb="FF002060"/>
      <name val="Calibri"/>
      <family val="2"/>
      <scheme val="minor"/>
    </font>
    <font>
      <u/>
      <sz val="14"/>
      <color rgb="FFFF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ED2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23" fillId="0" borderId="0"/>
    <xf numFmtId="0" fontId="5" fillId="0" borderId="0"/>
    <xf numFmtId="43" fontId="23" fillId="0" borderId="0" applyFont="0" applyFill="0" applyBorder="0" applyAlignment="0" applyProtection="0"/>
    <xf numFmtId="0" fontId="24" fillId="0" borderId="0"/>
    <xf numFmtId="43" fontId="5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2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44" fontId="5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25" fillId="0" borderId="0" xfId="0" applyFont="1" applyFill="1" applyBorder="1" applyAlignment="1">
      <alignment vertical="top"/>
    </xf>
    <xf numFmtId="0" fontId="25" fillId="24" borderId="10" xfId="0" applyFont="1" applyFill="1" applyBorder="1" applyAlignment="1" applyProtection="1">
      <alignment horizontal="center" vertical="top" wrapText="1"/>
    </xf>
    <xf numFmtId="41" fontId="25" fillId="0" borderId="10" xfId="0" applyNumberFormat="1" applyFont="1" applyFill="1" applyBorder="1" applyAlignment="1">
      <alignment horizontal="center" vertical="top"/>
    </xf>
    <xf numFmtId="0" fontId="25" fillId="0" borderId="11" xfId="0" applyFont="1" applyFill="1" applyBorder="1" applyAlignment="1">
      <alignment vertical="top"/>
    </xf>
    <xf numFmtId="0" fontId="25" fillId="0" borderId="12" xfId="0" applyFont="1" applyBorder="1" applyAlignment="1">
      <alignment horizontal="center" vertical="top"/>
    </xf>
    <xf numFmtId="0" fontId="25" fillId="0" borderId="0" xfId="0" applyFont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2" fontId="25" fillId="0" borderId="0" xfId="0" applyNumberFormat="1" applyFont="1" applyBorder="1" applyAlignment="1">
      <alignment horizontal="center" vertical="top" wrapText="1"/>
    </xf>
    <xf numFmtId="164" fontId="25" fillId="0" borderId="0" xfId="0" applyNumberFormat="1" applyFont="1" applyBorder="1" applyAlignment="1">
      <alignment vertical="top"/>
    </xf>
    <xf numFmtId="0" fontId="29" fillId="0" borderId="0" xfId="0" applyFont="1" applyFill="1" applyBorder="1" applyAlignment="1">
      <alignment horizontal="center" vertical="top" wrapText="1"/>
    </xf>
    <xf numFmtId="2" fontId="25" fillId="0" borderId="0" xfId="0" applyNumberFormat="1" applyFont="1" applyBorder="1" applyAlignment="1">
      <alignment horizontal="left" vertical="top" wrapText="1"/>
    </xf>
    <xf numFmtId="0" fontId="25" fillId="24" borderId="0" xfId="0" applyFont="1" applyFill="1" applyBorder="1" applyAlignment="1">
      <alignment vertical="top"/>
    </xf>
    <xf numFmtId="2" fontId="25" fillId="24" borderId="0" xfId="0" applyNumberFormat="1" applyFont="1" applyFill="1" applyBorder="1" applyAlignment="1">
      <alignment horizontal="center" vertical="top"/>
    </xf>
    <xf numFmtId="0" fontId="30" fillId="24" borderId="19" xfId="0" applyFont="1" applyFill="1" applyBorder="1" applyAlignment="1">
      <alignment vertical="top"/>
    </xf>
    <xf numFmtId="1" fontId="25" fillId="0" borderId="0" xfId="0" applyNumberFormat="1" applyFont="1" applyBorder="1" applyAlignment="1">
      <alignment horizontal="center" vertical="top" wrapText="1"/>
    </xf>
    <xf numFmtId="9" fontId="25" fillId="0" borderId="15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>
      <alignment horizontal="center" vertical="top"/>
    </xf>
    <xf numFmtId="0" fontId="26" fillId="24" borderId="0" xfId="0" applyFont="1" applyFill="1" applyBorder="1" applyAlignment="1">
      <alignment horizontal="left" vertical="top"/>
    </xf>
    <xf numFmtId="14" fontId="25" fillId="24" borderId="0" xfId="0" applyNumberFormat="1" applyFont="1" applyFill="1" applyBorder="1" applyAlignment="1">
      <alignment horizontal="left" vertical="top"/>
    </xf>
    <xf numFmtId="1" fontId="25" fillId="0" borderId="10" xfId="0" applyNumberFormat="1" applyFont="1" applyFill="1" applyBorder="1" applyAlignment="1">
      <alignment horizontal="center" vertical="top"/>
    </xf>
    <xf numFmtId="0" fontId="25" fillId="24" borderId="15" xfId="0" applyFont="1" applyFill="1" applyBorder="1" applyAlignment="1" applyProtection="1">
      <alignment horizontal="center" vertical="top" wrapText="1"/>
    </xf>
    <xf numFmtId="1" fontId="25" fillId="24" borderId="15" xfId="0" applyNumberFormat="1" applyFont="1" applyFill="1" applyBorder="1" applyAlignment="1" applyProtection="1">
      <alignment horizontal="right" vertical="top"/>
    </xf>
    <xf numFmtId="41" fontId="25" fillId="24" borderId="17" xfId="0" applyNumberFormat="1" applyFont="1" applyFill="1" applyBorder="1" applyAlignment="1">
      <alignment horizontal="center" vertical="top"/>
    </xf>
    <xf numFmtId="9" fontId="25" fillId="24" borderId="17" xfId="0" applyNumberFormat="1" applyFont="1" applyFill="1" applyBorder="1" applyAlignment="1">
      <alignment horizontal="center" vertical="top"/>
    </xf>
    <xf numFmtId="0" fontId="25" fillId="24" borderId="17" xfId="0" applyFont="1" applyFill="1" applyBorder="1" applyAlignment="1">
      <alignment horizontal="center" vertical="top"/>
    </xf>
    <xf numFmtId="2" fontId="26" fillId="0" borderId="10" xfId="0" applyNumberFormat="1" applyFont="1" applyFill="1" applyBorder="1" applyAlignment="1">
      <alignment horizontal="right" vertical="top" wrapText="1"/>
    </xf>
    <xf numFmtId="0" fontId="25" fillId="24" borderId="19" xfId="0" applyFont="1" applyFill="1" applyBorder="1" applyAlignment="1">
      <alignment vertical="top"/>
    </xf>
    <xf numFmtId="165" fontId="26" fillId="24" borderId="18" xfId="55" applyNumberFormat="1" applyFont="1" applyFill="1" applyBorder="1" applyAlignment="1">
      <alignment horizontal="center" vertical="top"/>
    </xf>
    <xf numFmtId="0" fontId="25" fillId="0" borderId="0" xfId="0" applyFont="1" applyBorder="1" applyAlignment="1">
      <alignment horizontal="center" vertical="top" wrapText="1"/>
    </xf>
    <xf numFmtId="165" fontId="25" fillId="0" borderId="27" xfId="55" applyNumberFormat="1" applyFont="1" applyFill="1" applyBorder="1" applyAlignment="1">
      <alignment horizontal="center" vertical="top"/>
    </xf>
    <xf numFmtId="165" fontId="25" fillId="24" borderId="28" xfId="0" applyNumberFormat="1" applyFont="1" applyFill="1" applyBorder="1" applyAlignment="1">
      <alignment horizontal="center" vertical="top"/>
    </xf>
    <xf numFmtId="165" fontId="26" fillId="0" borderId="27" xfId="55" applyNumberFormat="1" applyFont="1" applyFill="1" applyBorder="1" applyAlignment="1">
      <alignment horizontal="center" vertical="top"/>
    </xf>
    <xf numFmtId="44" fontId="26" fillId="24" borderId="0" xfId="0" applyNumberFormat="1" applyFont="1" applyFill="1" applyBorder="1" applyAlignment="1">
      <alignment horizontal="left" vertical="top"/>
    </xf>
    <xf numFmtId="44" fontId="25" fillId="24" borderId="17" xfId="0" applyNumberFormat="1" applyFont="1" applyFill="1" applyBorder="1" applyAlignment="1" applyProtection="1">
      <alignment horizontal="center" vertical="top"/>
    </xf>
    <xf numFmtId="44" fontId="25" fillId="0" borderId="10" xfId="0" applyNumberFormat="1" applyFont="1" applyFill="1" applyBorder="1" applyAlignment="1" applyProtection="1">
      <alignment horizontal="center" vertical="top"/>
    </xf>
    <xf numFmtId="44" fontId="25" fillId="0" borderId="0" xfId="56" applyNumberFormat="1" applyFont="1" applyBorder="1" applyAlignment="1">
      <alignment horizontal="center" vertical="top"/>
    </xf>
    <xf numFmtId="44" fontId="29" fillId="28" borderId="16" xfId="56" applyNumberFormat="1" applyFont="1" applyFill="1" applyBorder="1" applyAlignment="1">
      <alignment horizontal="center" vertical="top"/>
    </xf>
    <xf numFmtId="165" fontId="26" fillId="24" borderId="0" xfId="55" applyNumberFormat="1" applyFont="1" applyFill="1" applyBorder="1" applyAlignment="1" applyProtection="1">
      <alignment horizontal="left" vertical="top"/>
    </xf>
    <xf numFmtId="2" fontId="29" fillId="28" borderId="16" xfId="0" applyNumberFormat="1" applyFont="1" applyFill="1" applyBorder="1" applyAlignment="1">
      <alignment horizontal="center" vertical="top"/>
    </xf>
    <xf numFmtId="2" fontId="34" fillId="24" borderId="0" xfId="0" applyNumberFormat="1" applyFont="1" applyFill="1" applyBorder="1" applyAlignment="1">
      <alignment vertical="top"/>
    </xf>
    <xf numFmtId="0" fontId="25" fillId="0" borderId="23" xfId="45" applyFont="1" applyFill="1" applyBorder="1" applyAlignment="1" applyProtection="1">
      <alignment horizontal="center" vertical="top"/>
    </xf>
    <xf numFmtId="0" fontId="30" fillId="25" borderId="0" xfId="45" applyFont="1" applyFill="1" applyBorder="1" applyAlignment="1">
      <alignment vertical="top"/>
    </xf>
    <xf numFmtId="0" fontId="25" fillId="24" borderId="10" xfId="45" applyFont="1" applyFill="1" applyBorder="1" applyAlignment="1" applyProtection="1">
      <alignment horizontal="center" vertical="top" wrapText="1"/>
    </xf>
    <xf numFmtId="0" fontId="25" fillId="24" borderId="15" xfId="45" applyFont="1" applyFill="1" applyBorder="1" applyAlignment="1">
      <alignment horizontal="center" vertical="top" wrapText="1"/>
    </xf>
    <xf numFmtId="1" fontId="38" fillId="0" borderId="10" xfId="45" applyNumberFormat="1" applyFont="1" applyBorder="1" applyAlignment="1">
      <alignment horizontal="right" vertical="top"/>
    </xf>
    <xf numFmtId="1" fontId="25" fillId="0" borderId="15" xfId="45" applyNumberFormat="1" applyFont="1" applyBorder="1" applyAlignment="1">
      <alignment horizontal="center" vertical="top"/>
    </xf>
    <xf numFmtId="9" fontId="25" fillId="24" borderId="10" xfId="58" applyFont="1" applyFill="1" applyBorder="1" applyAlignment="1" applyProtection="1">
      <alignment horizontal="center" vertical="top"/>
    </xf>
    <xf numFmtId="41" fontId="25" fillId="0" borderId="10" xfId="45" applyNumberFormat="1" applyFont="1" applyBorder="1" applyAlignment="1">
      <alignment horizontal="center" vertical="top"/>
    </xf>
    <xf numFmtId="0" fontId="25" fillId="0" borderId="10" xfId="45" applyFont="1" applyBorder="1" applyAlignment="1">
      <alignment horizontal="center" vertical="top"/>
    </xf>
    <xf numFmtId="167" fontId="25" fillId="26" borderId="15" xfId="45" applyNumberFormat="1" applyFont="1" applyFill="1" applyBorder="1" applyAlignment="1">
      <alignment horizontal="center" vertical="top"/>
    </xf>
    <xf numFmtId="165" fontId="25" fillId="0" borderId="20" xfId="55" applyNumberFormat="1" applyFont="1" applyFill="1" applyBorder="1" applyAlignment="1">
      <alignment horizontal="center" vertical="top"/>
    </xf>
    <xf numFmtId="44" fontId="39" fillId="24" borderId="21" xfId="45" applyNumberFormat="1" applyFont="1" applyFill="1" applyBorder="1" applyAlignment="1">
      <alignment vertical="top"/>
    </xf>
    <xf numFmtId="0" fontId="39" fillId="0" borderId="0" xfId="45" applyFont="1" applyAlignment="1">
      <alignment vertical="top"/>
    </xf>
    <xf numFmtId="167" fontId="25" fillId="24" borderId="15" xfId="45" applyNumberFormat="1" applyFont="1" applyFill="1" applyBorder="1" applyAlignment="1">
      <alignment horizontal="center" vertical="top"/>
    </xf>
    <xf numFmtId="2" fontId="25" fillId="24" borderId="15" xfId="45" applyNumberFormat="1" applyFont="1" applyFill="1" applyBorder="1" applyAlignment="1">
      <alignment horizontal="left" vertical="top" wrapText="1"/>
    </xf>
    <xf numFmtId="1" fontId="25" fillId="24" borderId="15" xfId="45" applyNumberFormat="1" applyFont="1" applyFill="1" applyBorder="1" applyAlignment="1">
      <alignment horizontal="center" vertical="top"/>
    </xf>
    <xf numFmtId="41" fontId="25" fillId="24" borderId="10" xfId="45" applyNumberFormat="1" applyFont="1" applyFill="1" applyBorder="1" applyAlignment="1">
      <alignment horizontal="center" vertical="top"/>
    </xf>
    <xf numFmtId="0" fontId="25" fillId="24" borderId="10" xfId="45" applyFont="1" applyFill="1" applyBorder="1" applyAlignment="1">
      <alignment horizontal="center" vertical="top"/>
    </xf>
    <xf numFmtId="165" fontId="25" fillId="24" borderId="20" xfId="55" applyNumberFormat="1" applyFont="1" applyFill="1" applyBorder="1" applyAlignment="1">
      <alignment horizontal="center" vertical="top"/>
    </xf>
    <xf numFmtId="0" fontId="39" fillId="24" borderId="0" xfId="45" applyFont="1" applyFill="1" applyAlignment="1">
      <alignment vertical="top"/>
    </xf>
    <xf numFmtId="1" fontId="38" fillId="24" borderId="10" xfId="45" applyNumberFormat="1" applyFont="1" applyFill="1" applyBorder="1" applyAlignment="1">
      <alignment horizontal="right" vertical="top"/>
    </xf>
    <xf numFmtId="0" fontId="36" fillId="24" borderId="12" xfId="45" applyFont="1" applyFill="1" applyBorder="1" applyAlignment="1">
      <alignment horizontal="left" vertical="top"/>
    </xf>
    <xf numFmtId="0" fontId="36" fillId="24" borderId="0" xfId="45" applyFont="1" applyFill="1" applyBorder="1" applyAlignment="1">
      <alignment horizontal="left" vertical="top"/>
    </xf>
    <xf numFmtId="0" fontId="36" fillId="24" borderId="21" xfId="45" applyFont="1" applyFill="1" applyBorder="1" applyAlignment="1">
      <alignment horizontal="left" vertical="top"/>
    </xf>
    <xf numFmtId="0" fontId="37" fillId="0" borderId="0" xfId="45" applyFont="1"/>
    <xf numFmtId="2" fontId="35" fillId="28" borderId="29" xfId="45" applyNumberFormat="1" applyFont="1" applyFill="1" applyBorder="1" applyAlignment="1">
      <alignment horizontal="left" vertical="top"/>
    </xf>
    <xf numFmtId="2" fontId="35" fillId="28" borderId="11" xfId="45" applyNumberFormat="1" applyFont="1" applyFill="1" applyBorder="1" applyAlignment="1">
      <alignment vertical="top"/>
    </xf>
    <xf numFmtId="0" fontId="35" fillId="28" borderId="11" xfId="45" applyFont="1" applyFill="1" applyBorder="1" applyAlignment="1">
      <alignment vertical="top"/>
    </xf>
    <xf numFmtId="14" fontId="42" fillId="28" borderId="30" xfId="45" applyNumberFormat="1" applyFont="1" applyFill="1" applyBorder="1" applyAlignment="1">
      <alignment vertical="top"/>
    </xf>
    <xf numFmtId="14" fontId="37" fillId="24" borderId="0" xfId="45" applyNumberFormat="1" applyFont="1" applyFill="1" applyBorder="1" applyAlignment="1">
      <alignment horizontal="left" vertical="top"/>
    </xf>
    <xf numFmtId="14" fontId="37" fillId="24" borderId="12" xfId="45" applyNumberFormat="1" applyFont="1" applyFill="1" applyBorder="1" applyAlignment="1">
      <alignment horizontal="left" vertical="top"/>
    </xf>
    <xf numFmtId="2" fontId="35" fillId="28" borderId="13" xfId="45" applyNumberFormat="1" applyFont="1" applyFill="1" applyBorder="1" applyAlignment="1">
      <alignment horizontal="left" vertical="top"/>
    </xf>
    <xf numFmtId="0" fontId="35" fillId="28" borderId="14" xfId="45" applyFont="1" applyFill="1" applyBorder="1" applyAlignment="1">
      <alignment vertical="top"/>
    </xf>
    <xf numFmtId="0" fontId="42" fillId="28" borderId="22" xfId="45" applyFont="1" applyFill="1" applyBorder="1" applyAlignment="1">
      <alignment horizontal="left"/>
    </xf>
    <xf numFmtId="14" fontId="37" fillId="24" borderId="21" xfId="45" applyNumberFormat="1" applyFont="1" applyFill="1" applyBorder="1" applyAlignment="1">
      <alignment horizontal="left" vertical="top"/>
    </xf>
    <xf numFmtId="49" fontId="37" fillId="0" borderId="12" xfId="45" applyNumberFormat="1" applyFont="1" applyBorder="1" applyAlignment="1">
      <alignment horizontal="center" vertical="top" wrapText="1"/>
    </xf>
    <xf numFmtId="0" fontId="36" fillId="0" borderId="0" xfId="45" applyFont="1" applyBorder="1" applyAlignment="1">
      <alignment vertical="top" wrapText="1"/>
    </xf>
    <xf numFmtId="166" fontId="36" fillId="24" borderId="21" xfId="45" applyNumberFormat="1" applyFont="1" applyFill="1" applyBorder="1" applyAlignment="1" applyProtection="1">
      <alignment horizontal="left" vertical="top"/>
    </xf>
    <xf numFmtId="0" fontId="35" fillId="28" borderId="24" xfId="45" applyFont="1" applyFill="1" applyBorder="1" applyAlignment="1">
      <alignment vertical="top"/>
    </xf>
    <xf numFmtId="0" fontId="35" fillId="28" borderId="16" xfId="45" applyFont="1" applyFill="1" applyBorder="1" applyAlignment="1">
      <alignment vertical="top" wrapText="1"/>
    </xf>
    <xf numFmtId="164" fontId="35" fillId="28" borderId="25" xfId="45" applyNumberFormat="1" applyFont="1" applyFill="1" applyBorder="1" applyAlignment="1">
      <alignment vertical="top"/>
    </xf>
    <xf numFmtId="2" fontId="26" fillId="24" borderId="11" xfId="45" applyNumberFormat="1" applyFont="1" applyFill="1" applyBorder="1" applyAlignment="1">
      <alignment horizontal="left" vertical="top"/>
    </xf>
    <xf numFmtId="2" fontId="26" fillId="24" borderId="0" xfId="45" applyNumberFormat="1" applyFont="1" applyFill="1" applyBorder="1" applyAlignment="1">
      <alignment horizontal="left" vertical="top"/>
    </xf>
    <xf numFmtId="0" fontId="25" fillId="0" borderId="0" xfId="45" applyFont="1" applyFill="1" applyBorder="1" applyAlignment="1">
      <alignment vertical="top"/>
    </xf>
    <xf numFmtId="14" fontId="34" fillId="24" borderId="21" xfId="45" applyNumberFormat="1" applyFont="1" applyFill="1" applyBorder="1" applyAlignment="1">
      <alignment horizontal="left" vertical="top"/>
    </xf>
    <xf numFmtId="0" fontId="36" fillId="24" borderId="29" xfId="45" applyFont="1" applyFill="1" applyBorder="1" applyAlignment="1">
      <alignment horizontal="left" vertical="top"/>
    </xf>
    <xf numFmtId="0" fontId="36" fillId="24" borderId="11" xfId="45" applyFont="1" applyFill="1" applyBorder="1" applyAlignment="1">
      <alignment horizontal="left" vertical="top"/>
    </xf>
    <xf numFmtId="2" fontId="41" fillId="24" borderId="11" xfId="45" applyNumberFormat="1" applyFont="1" applyFill="1" applyBorder="1" applyAlignment="1">
      <alignment horizontal="right" vertical="top"/>
    </xf>
    <xf numFmtId="0" fontId="36" fillId="24" borderId="30" xfId="45" applyFont="1" applyFill="1" applyBorder="1" applyAlignment="1">
      <alignment horizontal="left" vertical="top"/>
    </xf>
    <xf numFmtId="2" fontId="32" fillId="0" borderId="10" xfId="0" applyNumberFormat="1" applyFont="1" applyFill="1" applyBorder="1" applyAlignment="1">
      <alignment horizontal="left" vertical="top" wrapText="1"/>
    </xf>
    <xf numFmtId="0" fontId="25" fillId="24" borderId="26" xfId="0" applyFont="1" applyFill="1" applyBorder="1" applyAlignment="1" applyProtection="1">
      <alignment horizontal="center" vertical="top" wrapText="1"/>
    </xf>
    <xf numFmtId="41" fontId="25" fillId="0" borderId="31" xfId="0" applyNumberFormat="1" applyFont="1" applyFill="1" applyBorder="1" applyAlignment="1">
      <alignment horizontal="center" vertical="top"/>
    </xf>
    <xf numFmtId="0" fontId="25" fillId="0" borderId="31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vertical="top" wrapText="1"/>
    </xf>
    <xf numFmtId="1" fontId="27" fillId="28" borderId="24" xfId="0" applyNumberFormat="1" applyFont="1" applyFill="1" applyBorder="1" applyAlignment="1">
      <alignment horizontal="left" vertical="top"/>
    </xf>
    <xf numFmtId="1" fontId="27" fillId="28" borderId="16" xfId="0" applyNumberFormat="1" applyFont="1" applyFill="1" applyBorder="1" applyAlignment="1">
      <alignment horizontal="left" vertical="top" wrapText="1"/>
    </xf>
    <xf numFmtId="1" fontId="27" fillId="28" borderId="16" xfId="0" applyNumberFormat="1" applyFont="1" applyFill="1" applyBorder="1" applyAlignment="1">
      <alignment horizontal="left" vertical="top"/>
    </xf>
    <xf numFmtId="0" fontId="29" fillId="28" borderId="16" xfId="0" applyFont="1" applyFill="1" applyBorder="1" applyAlignment="1">
      <alignment horizontal="left" vertical="top" wrapText="1"/>
    </xf>
    <xf numFmtId="1" fontId="29" fillId="28" borderId="16" xfId="0" applyNumberFormat="1" applyFont="1" applyFill="1" applyBorder="1" applyAlignment="1">
      <alignment horizontal="center" vertical="top"/>
    </xf>
    <xf numFmtId="41" fontId="29" fillId="28" borderId="16" xfId="0" applyNumberFormat="1" applyFont="1" applyFill="1" applyBorder="1" applyAlignment="1">
      <alignment horizontal="right" vertical="top"/>
    </xf>
    <xf numFmtId="0" fontId="29" fillId="28" borderId="16" xfId="0" applyFont="1" applyFill="1" applyBorder="1" applyAlignment="1">
      <alignment horizontal="center" vertical="top"/>
    </xf>
    <xf numFmtId="165" fontId="27" fillId="28" borderId="16" xfId="0" applyNumberFormat="1" applyFont="1" applyFill="1" applyBorder="1" applyAlignment="1">
      <alignment horizontal="left" vertical="top"/>
    </xf>
    <xf numFmtId="164" fontId="36" fillId="24" borderId="0" xfId="45" applyNumberFormat="1" applyFont="1" applyFill="1" applyBorder="1" applyAlignment="1">
      <alignment horizontal="left" vertical="top"/>
    </xf>
    <xf numFmtId="49" fontId="37" fillId="24" borderId="12" xfId="45" applyNumberFormat="1" applyFont="1" applyFill="1" applyBorder="1" applyAlignment="1">
      <alignment horizontal="center" vertical="top" wrapText="1"/>
    </xf>
    <xf numFmtId="0" fontId="36" fillId="24" borderId="0" xfId="45" applyFont="1" applyFill="1" applyBorder="1" applyAlignment="1">
      <alignment horizontal="left" vertical="top" wrapText="1"/>
    </xf>
    <xf numFmtId="0" fontId="36" fillId="24" borderId="0" xfId="45" applyFont="1" applyFill="1" applyBorder="1" applyAlignment="1">
      <alignment vertical="top" wrapText="1"/>
    </xf>
    <xf numFmtId="0" fontId="37" fillId="24" borderId="0" xfId="45" applyFont="1" applyFill="1" applyBorder="1" applyAlignment="1">
      <alignment horizontal="left" vertical="top" wrapText="1" indent="2"/>
    </xf>
    <xf numFmtId="2" fontId="28" fillId="24" borderId="11" xfId="54" applyNumberFormat="1" applyFill="1" applyBorder="1" applyAlignment="1">
      <alignment horizontal="center" vertical="top"/>
    </xf>
    <xf numFmtId="1" fontId="43" fillId="29" borderId="24" xfId="0" applyNumberFormat="1" applyFont="1" applyFill="1" applyBorder="1" applyAlignment="1">
      <alignment horizontal="left" vertical="top"/>
    </xf>
    <xf numFmtId="1" fontId="43" fillId="29" borderId="16" xfId="0" applyNumberFormat="1" applyFont="1" applyFill="1" applyBorder="1" applyAlignment="1">
      <alignment horizontal="left" vertical="top" wrapText="1"/>
    </xf>
    <xf numFmtId="1" fontId="43" fillId="29" borderId="16" xfId="0" applyNumberFormat="1" applyFont="1" applyFill="1" applyBorder="1" applyAlignment="1">
      <alignment horizontal="left" vertical="top"/>
    </xf>
    <xf numFmtId="0" fontId="30" fillId="29" borderId="16" xfId="0" applyFont="1" applyFill="1" applyBorder="1" applyAlignment="1">
      <alignment horizontal="left" vertical="top" wrapText="1"/>
    </xf>
    <xf numFmtId="1" fontId="30" fillId="29" borderId="16" xfId="0" applyNumberFormat="1" applyFont="1" applyFill="1" applyBorder="1" applyAlignment="1">
      <alignment horizontal="center" vertical="top"/>
    </xf>
    <xf numFmtId="41" fontId="30" fillId="29" borderId="16" xfId="0" applyNumberFormat="1" applyFont="1" applyFill="1" applyBorder="1" applyAlignment="1">
      <alignment horizontal="right" vertical="top"/>
    </xf>
    <xf numFmtId="0" fontId="30" fillId="29" borderId="16" xfId="0" applyFont="1" applyFill="1" applyBorder="1" applyAlignment="1">
      <alignment horizontal="center" vertical="top"/>
    </xf>
    <xf numFmtId="165" fontId="43" fillId="29" borderId="16" xfId="0" applyNumberFormat="1" applyFont="1" applyFill="1" applyBorder="1" applyAlignment="1">
      <alignment horizontal="left" vertical="top"/>
    </xf>
    <xf numFmtId="166" fontId="43" fillId="29" borderId="25" xfId="0" applyNumberFormat="1" applyFont="1" applyFill="1" applyBorder="1" applyAlignment="1" applyProtection="1">
      <alignment horizontal="center" vertical="top"/>
    </xf>
    <xf numFmtId="9" fontId="43" fillId="27" borderId="18" xfId="57" applyFont="1" applyFill="1" applyBorder="1" applyAlignment="1">
      <alignment horizontal="center" vertical="top"/>
    </xf>
    <xf numFmtId="2" fontId="27" fillId="28" borderId="24" xfId="0" applyNumberFormat="1" applyFont="1" applyFill="1" applyBorder="1" applyAlignment="1">
      <alignment horizontal="left" vertical="top"/>
    </xf>
    <xf numFmtId="2" fontId="27" fillId="28" borderId="16" xfId="0" applyNumberFormat="1" applyFont="1" applyFill="1" applyBorder="1" applyAlignment="1">
      <alignment horizontal="left" vertical="top" wrapText="1"/>
    </xf>
    <xf numFmtId="2" fontId="27" fillId="28" borderId="16" xfId="0" applyNumberFormat="1" applyFont="1" applyFill="1" applyBorder="1" applyAlignment="1">
      <alignment horizontal="left" vertical="top"/>
    </xf>
    <xf numFmtId="2" fontId="27" fillId="28" borderId="16" xfId="0" applyNumberFormat="1" applyFont="1" applyFill="1" applyBorder="1" applyAlignment="1">
      <alignment horizontal="center" vertical="top"/>
    </xf>
    <xf numFmtId="2" fontId="27" fillId="28" borderId="25" xfId="0" applyNumberFormat="1" applyFont="1" applyFill="1" applyBorder="1" applyAlignment="1">
      <alignment horizontal="right" vertical="top"/>
    </xf>
    <xf numFmtId="0" fontId="25" fillId="24" borderId="21" xfId="0" applyFont="1" applyFill="1" applyBorder="1" applyAlignment="1">
      <alignment horizontal="center" vertical="top" wrapText="1"/>
    </xf>
    <xf numFmtId="2" fontId="26" fillId="24" borderId="0" xfId="0" applyNumberFormat="1" applyFont="1" applyFill="1" applyBorder="1" applyAlignment="1">
      <alignment vertical="top"/>
    </xf>
    <xf numFmtId="2" fontId="26" fillId="24" borderId="11" xfId="45" applyNumberFormat="1" applyFont="1" applyFill="1" applyBorder="1" applyAlignment="1">
      <alignment vertical="top"/>
    </xf>
    <xf numFmtId="2" fontId="33" fillId="24" borderId="30" xfId="45" applyNumberFormat="1" applyFont="1" applyFill="1" applyBorder="1" applyAlignment="1">
      <alignment horizontal="right" vertical="top"/>
    </xf>
    <xf numFmtId="0" fontId="25" fillId="24" borderId="12" xfId="0" applyFont="1" applyFill="1" applyBorder="1" applyAlignment="1">
      <alignment horizontal="left" vertical="top"/>
    </xf>
    <xf numFmtId="14" fontId="25" fillId="24" borderId="12" xfId="0" applyNumberFormat="1" applyFont="1" applyFill="1" applyBorder="1" applyAlignment="1">
      <alignment horizontal="left" vertical="top"/>
    </xf>
    <xf numFmtId="0" fontId="26" fillId="24" borderId="12" xfId="0" applyFont="1" applyFill="1" applyBorder="1" applyAlignment="1" applyProtection="1">
      <alignment horizontal="left" vertical="top"/>
    </xf>
    <xf numFmtId="0" fontId="25" fillId="24" borderId="21" xfId="0" applyFont="1" applyFill="1" applyBorder="1" applyAlignment="1" applyProtection="1">
      <alignment horizontal="center" vertical="top" wrapText="1"/>
    </xf>
    <xf numFmtId="165" fontId="26" fillId="24" borderId="12" xfId="55" applyNumberFormat="1" applyFont="1" applyFill="1" applyBorder="1" applyAlignment="1" applyProtection="1">
      <alignment horizontal="left" vertical="top"/>
    </xf>
    <xf numFmtId="0" fontId="27" fillId="28" borderId="24" xfId="0" applyFont="1" applyFill="1" applyBorder="1" applyAlignment="1" applyProtection="1">
      <alignment horizontal="center" vertical="top" wrapText="1"/>
    </xf>
    <xf numFmtId="164" fontId="27" fillId="28" borderId="25" xfId="0" applyNumberFormat="1" applyFont="1" applyFill="1" applyBorder="1" applyAlignment="1" applyProtection="1">
      <alignment horizontal="center" vertical="top" wrapText="1"/>
    </xf>
    <xf numFmtId="166" fontId="26" fillId="24" borderId="21" xfId="45" applyNumberFormat="1" applyFont="1" applyFill="1" applyBorder="1" applyAlignment="1" applyProtection="1">
      <alignment horizontal="center" vertical="top"/>
    </xf>
    <xf numFmtId="0" fontId="25" fillId="30" borderId="13" xfId="0" applyFont="1" applyFill="1" applyBorder="1" applyAlignment="1" applyProtection="1">
      <alignment horizontal="center" vertical="top" wrapText="1"/>
    </xf>
    <xf numFmtId="2" fontId="26" fillId="30" borderId="14" xfId="0" applyNumberFormat="1" applyFont="1" applyFill="1" applyBorder="1" applyAlignment="1">
      <alignment horizontal="left" vertical="top" wrapText="1"/>
    </xf>
    <xf numFmtId="1" fontId="25" fillId="30" borderId="22" xfId="0" applyNumberFormat="1" applyFont="1" applyFill="1" applyBorder="1" applyAlignment="1">
      <alignment horizontal="center" vertical="top"/>
    </xf>
    <xf numFmtId="9" fontId="25" fillId="0" borderId="32" xfId="0" applyNumberFormat="1" applyFont="1" applyFill="1" applyBorder="1" applyAlignment="1">
      <alignment horizontal="center" vertical="top"/>
    </xf>
    <xf numFmtId="44" fontId="25" fillId="0" borderId="15" xfId="55" applyNumberFormat="1" applyFont="1" applyFill="1" applyBorder="1" applyAlignment="1">
      <alignment horizontal="center" vertical="top"/>
    </xf>
    <xf numFmtId="166" fontId="26" fillId="0" borderId="33" xfId="0" applyNumberFormat="1" applyFont="1" applyFill="1" applyBorder="1" applyAlignment="1" applyProtection="1">
      <alignment horizontal="center" vertical="top"/>
    </xf>
    <xf numFmtId="0" fontId="35" fillId="24" borderId="0" xfId="45" applyFont="1" applyFill="1" applyBorder="1" applyAlignment="1">
      <alignment vertical="top" wrapText="1"/>
    </xf>
    <xf numFmtId="2" fontId="28" fillId="24" borderId="0" xfId="54" applyNumberFormat="1" applyFill="1" applyBorder="1" applyAlignment="1">
      <alignment horizontal="center" vertical="top"/>
    </xf>
    <xf numFmtId="2" fontId="41" fillId="24" borderId="0" xfId="45" applyNumberFormat="1" applyFont="1" applyFill="1" applyBorder="1" applyAlignment="1">
      <alignment horizontal="right" vertical="top"/>
    </xf>
    <xf numFmtId="0" fontId="33" fillId="0" borderId="12" xfId="0" applyFont="1" applyBorder="1" applyAlignment="1">
      <alignment horizontal="left" vertical="top"/>
    </xf>
    <xf numFmtId="0" fontId="40" fillId="0" borderId="12" xfId="0" applyFont="1" applyBorder="1" applyAlignment="1">
      <alignment horizontal="left" vertical="top"/>
    </xf>
    <xf numFmtId="165" fontId="27" fillId="28" borderId="25" xfId="0" applyNumberFormat="1" applyFont="1" applyFill="1" applyBorder="1" applyAlignment="1">
      <alignment horizontal="left" vertical="top"/>
    </xf>
    <xf numFmtId="0" fontId="25" fillId="24" borderId="21" xfId="0" applyFont="1" applyFill="1" applyBorder="1" applyAlignment="1">
      <alignment vertical="top"/>
    </xf>
    <xf numFmtId="0" fontId="25" fillId="0" borderId="13" xfId="0" applyFont="1" applyBorder="1" applyAlignment="1">
      <alignment horizontal="center" vertical="top"/>
    </xf>
    <xf numFmtId="0" fontId="25" fillId="0" borderId="14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top"/>
    </xf>
    <xf numFmtId="2" fontId="25" fillId="0" borderId="14" xfId="0" applyNumberFormat="1" applyFont="1" applyBorder="1" applyAlignment="1">
      <alignment horizontal="left" vertical="top" wrapText="1"/>
    </xf>
    <xf numFmtId="1" fontId="25" fillId="0" borderId="14" xfId="0" applyNumberFormat="1" applyFont="1" applyBorder="1" applyAlignment="1">
      <alignment horizontal="center" vertical="top" wrapText="1"/>
    </xf>
    <xf numFmtId="2" fontId="25" fillId="0" borderId="14" xfId="0" applyNumberFormat="1" applyFont="1" applyBorder="1" applyAlignment="1">
      <alignment horizontal="center" vertical="top" wrapText="1"/>
    </xf>
    <xf numFmtId="44" fontId="25" fillId="0" borderId="14" xfId="56" applyNumberFormat="1" applyFont="1" applyBorder="1" applyAlignment="1">
      <alignment horizontal="center" vertical="top"/>
    </xf>
    <xf numFmtId="164" fontId="25" fillId="0" borderId="14" xfId="0" applyNumberFormat="1" applyFont="1" applyBorder="1" applyAlignment="1">
      <alignment vertical="top"/>
    </xf>
    <xf numFmtId="0" fontId="25" fillId="24" borderId="22" xfId="0" applyFont="1" applyFill="1" applyBorder="1" applyAlignment="1">
      <alignment vertical="top"/>
    </xf>
    <xf numFmtId="2" fontId="47" fillId="24" borderId="0" xfId="45" applyNumberFormat="1" applyFont="1" applyFill="1" applyBorder="1" applyAlignment="1">
      <alignment vertical="top"/>
    </xf>
    <xf numFmtId="0" fontId="25" fillId="0" borderId="23" xfId="45" applyFont="1" applyBorder="1" applyAlignment="1">
      <alignment horizontal="center" vertical="top"/>
    </xf>
    <xf numFmtId="1" fontId="25" fillId="0" borderId="15" xfId="0" applyNumberFormat="1" applyFont="1" applyFill="1" applyBorder="1" applyAlignment="1">
      <alignment horizontal="center" vertical="top"/>
    </xf>
    <xf numFmtId="41" fontId="25" fillId="0" borderId="15" xfId="0" applyNumberFormat="1" applyFont="1" applyFill="1" applyBorder="1" applyAlignment="1">
      <alignment horizontal="center" vertical="top"/>
    </xf>
    <xf numFmtId="44" fontId="25" fillId="0" borderId="15" xfId="0" applyNumberFormat="1" applyFont="1" applyFill="1" applyBorder="1" applyAlignment="1" applyProtection="1">
      <alignment horizontal="center" vertical="top"/>
    </xf>
    <xf numFmtId="165" fontId="26" fillId="0" borderId="20" xfId="55" applyNumberFormat="1" applyFont="1" applyFill="1" applyBorder="1" applyAlignment="1">
      <alignment horizontal="center" vertical="top"/>
    </xf>
    <xf numFmtId="1" fontId="25" fillId="0" borderId="35" xfId="0" applyNumberFormat="1" applyFont="1" applyFill="1" applyBorder="1" applyAlignment="1">
      <alignment horizontal="center" vertical="top"/>
    </xf>
    <xf numFmtId="9" fontId="25" fillId="0" borderId="35" xfId="0" applyNumberFormat="1" applyFont="1" applyFill="1" applyBorder="1" applyAlignment="1">
      <alignment horizontal="center" vertical="top"/>
    </xf>
    <xf numFmtId="41" fontId="25" fillId="0" borderId="35" xfId="0" applyNumberFormat="1" applyFont="1" applyFill="1" applyBorder="1" applyAlignment="1">
      <alignment horizontal="center" vertical="top"/>
    </xf>
    <xf numFmtId="44" fontId="25" fillId="0" borderId="35" xfId="0" applyNumberFormat="1" applyFont="1" applyFill="1" applyBorder="1" applyAlignment="1" applyProtection="1">
      <alignment horizontal="center" vertical="top"/>
    </xf>
    <xf numFmtId="165" fontId="25" fillId="0" borderId="34" xfId="55" applyNumberFormat="1" applyFont="1" applyFill="1" applyBorder="1" applyAlignment="1">
      <alignment horizontal="center" vertical="top"/>
    </xf>
    <xf numFmtId="0" fontId="2" fillId="0" borderId="10" xfId="60" applyBorder="1"/>
    <xf numFmtId="0" fontId="2" fillId="0" borderId="15" xfId="60" applyBorder="1"/>
    <xf numFmtId="0" fontId="2" fillId="0" borderId="35" xfId="60" applyBorder="1"/>
    <xf numFmtId="1" fontId="27" fillId="28" borderId="13" xfId="0" applyNumberFormat="1" applyFont="1" applyFill="1" applyBorder="1" applyAlignment="1">
      <alignment horizontal="left" vertical="top"/>
    </xf>
    <xf numFmtId="0" fontId="29" fillId="28" borderId="14" xfId="0" applyFont="1" applyFill="1" applyBorder="1" applyAlignment="1">
      <alignment horizontal="center" vertical="top" wrapText="1"/>
    </xf>
    <xf numFmtId="0" fontId="29" fillId="28" borderId="14" xfId="0" applyFont="1" applyFill="1" applyBorder="1" applyAlignment="1">
      <alignment horizontal="center" vertical="top"/>
    </xf>
    <xf numFmtId="2" fontId="29" fillId="28" borderId="14" xfId="0" applyNumberFormat="1" applyFont="1" applyFill="1" applyBorder="1" applyAlignment="1">
      <alignment horizontal="left" vertical="top" wrapText="1"/>
    </xf>
    <xf numFmtId="1" fontId="29" fillId="28" borderId="14" xfId="0" applyNumberFormat="1" applyFont="1" applyFill="1" applyBorder="1" applyAlignment="1">
      <alignment horizontal="center" vertical="top"/>
    </xf>
    <xf numFmtId="2" fontId="29" fillId="28" borderId="14" xfId="0" applyNumberFormat="1" applyFont="1" applyFill="1" applyBorder="1" applyAlignment="1">
      <alignment horizontal="center" vertical="top" wrapText="1"/>
    </xf>
    <xf numFmtId="2" fontId="48" fillId="28" borderId="14" xfId="54" applyNumberFormat="1" applyFont="1" applyFill="1" applyBorder="1" applyAlignment="1">
      <alignment horizontal="left" vertical="top"/>
    </xf>
    <xf numFmtId="44" fontId="29" fillId="28" borderId="14" xfId="61" applyNumberFormat="1" applyFont="1" applyFill="1" applyBorder="1" applyAlignment="1">
      <alignment horizontal="center" vertical="top"/>
    </xf>
    <xf numFmtId="165" fontId="27" fillId="28" borderId="22" xfId="0" applyNumberFormat="1" applyFont="1" applyFill="1" applyBorder="1" applyAlignment="1">
      <alignment horizontal="left" vertical="top"/>
    </xf>
    <xf numFmtId="165" fontId="49" fillId="24" borderId="0" xfId="55" applyNumberFormat="1" applyFont="1" applyFill="1" applyBorder="1" applyAlignment="1" applyProtection="1">
      <alignment horizontal="left" vertical="top"/>
    </xf>
    <xf numFmtId="0" fontId="25" fillId="31" borderId="24" xfId="45" applyFont="1" applyFill="1" applyBorder="1" applyAlignment="1" applyProtection="1">
      <alignment horizontal="center" vertical="top" wrapText="1"/>
    </xf>
    <xf numFmtId="0" fontId="26" fillId="31" borderId="16" xfId="45" applyFont="1" applyFill="1" applyBorder="1" applyAlignment="1">
      <alignment vertical="top"/>
    </xf>
    <xf numFmtId="0" fontId="26" fillId="31" borderId="16" xfId="45" applyFont="1" applyFill="1" applyBorder="1" applyAlignment="1">
      <alignment horizontal="center" vertical="center"/>
    </xf>
    <xf numFmtId="0" fontId="26" fillId="31" borderId="16" xfId="45" applyFont="1" applyFill="1" applyBorder="1" applyAlignment="1">
      <alignment horizontal="left" vertical="top"/>
    </xf>
    <xf numFmtId="1" fontId="25" fillId="31" borderId="16" xfId="45" applyNumberFormat="1" applyFont="1" applyFill="1" applyBorder="1" applyAlignment="1">
      <alignment horizontal="center" vertical="top"/>
    </xf>
    <xf numFmtId="0" fontId="25" fillId="31" borderId="16" xfId="45" applyFont="1" applyFill="1" applyBorder="1" applyAlignment="1">
      <alignment vertical="top"/>
    </xf>
    <xf numFmtId="44" fontId="25" fillId="31" borderId="16" xfId="55" applyNumberFormat="1" applyFont="1" applyFill="1" applyBorder="1" applyAlignment="1">
      <alignment vertical="top"/>
    </xf>
    <xf numFmtId="0" fontId="25" fillId="31" borderId="25" xfId="45" applyFont="1" applyFill="1" applyBorder="1" applyAlignment="1">
      <alignment vertical="top"/>
    </xf>
    <xf numFmtId="2" fontId="26" fillId="24" borderId="29" xfId="0" applyNumberFormat="1" applyFont="1" applyFill="1" applyBorder="1" applyAlignment="1">
      <alignment horizontal="left" vertical="top"/>
    </xf>
    <xf numFmtId="0" fontId="25" fillId="24" borderId="30" xfId="0" applyFont="1" applyFill="1" applyBorder="1" applyAlignment="1">
      <alignment horizontal="center" vertical="top" wrapText="1"/>
    </xf>
    <xf numFmtId="0" fontId="26" fillId="24" borderId="29" xfId="0" applyFont="1" applyFill="1" applyBorder="1" applyAlignment="1">
      <alignment horizontal="left" vertical="top"/>
    </xf>
    <xf numFmtId="0" fontId="26" fillId="24" borderId="11" xfId="0" applyFont="1" applyFill="1" applyBorder="1" applyAlignment="1">
      <alignment horizontal="left" vertical="top"/>
    </xf>
    <xf numFmtId="2" fontId="26" fillId="24" borderId="11" xfId="0" applyNumberFormat="1" applyFont="1" applyFill="1" applyBorder="1" applyAlignment="1">
      <alignment vertical="top"/>
    </xf>
    <xf numFmtId="44" fontId="26" fillId="24" borderId="11" xfId="0" applyNumberFormat="1" applyFont="1" applyFill="1" applyBorder="1" applyAlignment="1">
      <alignment horizontal="left" vertical="top"/>
    </xf>
    <xf numFmtId="0" fontId="26" fillId="24" borderId="13" xfId="0" applyFont="1" applyFill="1" applyBorder="1" applyAlignment="1" applyProtection="1">
      <alignment horizontal="left" vertical="top"/>
    </xf>
    <xf numFmtId="0" fontId="25" fillId="24" borderId="22" xfId="0" applyFont="1" applyFill="1" applyBorder="1" applyAlignment="1" applyProtection="1">
      <alignment horizontal="center" vertical="top" wrapText="1"/>
    </xf>
    <xf numFmtId="165" fontId="26" fillId="24" borderId="13" xfId="55" applyNumberFormat="1" applyFont="1" applyFill="1" applyBorder="1" applyAlignment="1" applyProtection="1">
      <alignment horizontal="left" vertical="top"/>
    </xf>
    <xf numFmtId="165" fontId="49" fillId="24" borderId="14" xfId="55" applyNumberFormat="1" applyFont="1" applyFill="1" applyBorder="1" applyAlignment="1" applyProtection="1">
      <alignment horizontal="left" vertical="top"/>
    </xf>
    <xf numFmtId="165" fontId="26" fillId="24" borderId="14" xfId="55" applyNumberFormat="1" applyFont="1" applyFill="1" applyBorder="1" applyAlignment="1" applyProtection="1">
      <alignment horizontal="left" vertical="top"/>
    </xf>
    <xf numFmtId="2" fontId="26" fillId="24" borderId="14" xfId="0" applyNumberFormat="1" applyFont="1" applyFill="1" applyBorder="1" applyAlignment="1">
      <alignment vertical="top"/>
    </xf>
    <xf numFmtId="44" fontId="26" fillId="24" borderId="14" xfId="0" applyNumberFormat="1" applyFont="1" applyFill="1" applyBorder="1" applyAlignment="1">
      <alignment horizontal="left" vertical="top"/>
    </xf>
    <xf numFmtId="2" fontId="34" fillId="24" borderId="14" xfId="0" applyNumberFormat="1" applyFont="1" applyFill="1" applyBorder="1" applyAlignment="1">
      <alignment vertical="top"/>
    </xf>
    <xf numFmtId="2" fontId="47" fillId="24" borderId="14" xfId="45" applyNumberFormat="1" applyFont="1" applyFill="1" applyBorder="1" applyAlignment="1">
      <alignment vertical="top"/>
    </xf>
    <xf numFmtId="2" fontId="26" fillId="24" borderId="14" xfId="45" applyNumberFormat="1" applyFont="1" applyFill="1" applyBorder="1" applyAlignment="1">
      <alignment horizontal="left" vertical="top"/>
    </xf>
    <xf numFmtId="14" fontId="34" fillId="24" borderId="22" xfId="45" applyNumberFormat="1" applyFont="1" applyFill="1" applyBorder="1" applyAlignment="1">
      <alignment horizontal="left" vertical="top"/>
    </xf>
    <xf numFmtId="1" fontId="27" fillId="28" borderId="16" xfId="0" applyNumberFormat="1" applyFont="1" applyFill="1" applyBorder="1" applyAlignment="1" applyProtection="1">
      <alignment horizontal="center" vertical="top" wrapText="1"/>
    </xf>
    <xf numFmtId="0" fontId="27" fillId="28" borderId="16" xfId="0" applyFont="1" applyFill="1" applyBorder="1" applyAlignment="1" applyProtection="1">
      <alignment horizontal="center" vertical="top" wrapText="1"/>
    </xf>
    <xf numFmtId="0" fontId="50" fillId="0" borderId="0" xfId="45" applyFont="1" applyAlignment="1">
      <alignment vertical="top"/>
    </xf>
    <xf numFmtId="0" fontId="35" fillId="24" borderId="0" xfId="45" applyFont="1" applyFill="1" applyBorder="1" applyAlignment="1">
      <alignment vertical="top"/>
    </xf>
    <xf numFmtId="164" fontId="35" fillId="24" borderId="0" xfId="45" applyNumberFormat="1" applyFont="1" applyFill="1" applyBorder="1" applyAlignment="1">
      <alignment vertical="top"/>
    </xf>
    <xf numFmtId="0" fontId="46" fillId="29" borderId="36" xfId="45" applyFont="1" applyFill="1" applyBorder="1" applyAlignment="1">
      <alignment vertical="top"/>
    </xf>
    <xf numFmtId="49" fontId="37" fillId="0" borderId="29" xfId="45" applyNumberFormat="1" applyFont="1" applyBorder="1" applyAlignment="1">
      <alignment horizontal="center" vertical="top" wrapText="1"/>
    </xf>
    <xf numFmtId="0" fontId="37" fillId="24" borderId="11" xfId="45" applyFont="1" applyFill="1" applyBorder="1" applyAlignment="1">
      <alignment horizontal="left" vertical="top" wrapText="1" indent="2"/>
    </xf>
    <xf numFmtId="0" fontId="36" fillId="0" borderId="11" xfId="45" applyFont="1" applyBorder="1" applyAlignment="1">
      <alignment vertical="top" wrapText="1"/>
    </xf>
    <xf numFmtId="166" fontId="36" fillId="24" borderId="30" xfId="45" applyNumberFormat="1" applyFont="1" applyFill="1" applyBorder="1" applyAlignment="1" applyProtection="1">
      <alignment horizontal="left" vertical="top"/>
    </xf>
    <xf numFmtId="49" fontId="37" fillId="24" borderId="13" xfId="45" applyNumberFormat="1" applyFont="1" applyFill="1" applyBorder="1" applyAlignment="1">
      <alignment horizontal="center" vertical="top" wrapText="1"/>
    </xf>
    <xf numFmtId="0" fontId="36" fillId="24" borderId="14" xfId="45" applyFont="1" applyFill="1" applyBorder="1" applyAlignment="1">
      <alignment horizontal="left" vertical="top" wrapText="1"/>
    </xf>
    <xf numFmtId="0" fontId="36" fillId="24" borderId="14" xfId="45" applyFont="1" applyFill="1" applyBorder="1" applyAlignment="1">
      <alignment vertical="top" wrapText="1"/>
    </xf>
    <xf numFmtId="166" fontId="36" fillId="24" borderId="22" xfId="45" applyNumberFormat="1" applyFont="1" applyFill="1" applyBorder="1" applyAlignment="1" applyProtection="1">
      <alignment horizontal="left" vertical="top"/>
    </xf>
    <xf numFmtId="0" fontId="37" fillId="0" borderId="13" xfId="45" applyFont="1" applyBorder="1"/>
    <xf numFmtId="49" fontId="45" fillId="0" borderId="14" xfId="45" applyNumberFormat="1" applyFont="1" applyBorder="1" applyAlignment="1">
      <alignment horizontal="left" vertical="top"/>
    </xf>
    <xf numFmtId="0" fontId="37" fillId="0" borderId="14" xfId="45" applyFont="1" applyBorder="1"/>
    <xf numFmtId="0" fontId="37" fillId="0" borderId="22" xfId="45" applyFont="1" applyBorder="1"/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urrency" xfId="56" builtinId="4"/>
    <cellStyle name="Currency 10" xfId="61"/>
    <cellStyle name="Currency 2" xfId="50"/>
    <cellStyle name="Currency 3" xfId="55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54" builtinId="8"/>
    <cellStyle name="Hyperlink 2" xfId="62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3" xfId="45"/>
    <cellStyle name="Normal 2 3 2" xfId="52"/>
    <cellStyle name="Normal 3" xfId="37"/>
    <cellStyle name="Normal 4" xfId="43"/>
    <cellStyle name="Normal 4 2" xfId="53"/>
    <cellStyle name="Normal 4 2 2" xfId="65"/>
    <cellStyle name="Normal 4 3" xfId="51"/>
    <cellStyle name="Normal 4 3 2" xfId="64"/>
    <cellStyle name="Normal 4 4" xfId="59"/>
    <cellStyle name="Normal 4 5" xfId="63"/>
    <cellStyle name="Normal 5" xfId="49"/>
    <cellStyle name="Normal 6" xfId="60"/>
    <cellStyle name="Normal 6 2" xfId="66"/>
    <cellStyle name="Note" xfId="38" builtinId="10" customBuiltin="1"/>
    <cellStyle name="Output" xfId="39" builtinId="21" customBuiltin="1"/>
    <cellStyle name="Percent" xfId="57" builtinId="5"/>
    <cellStyle name="Percent 2" xfId="58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55D61"/>
      <color rgb="FFFED2DC"/>
      <color rgb="FFD5D5D5"/>
      <color rgb="FFB94517"/>
      <color rgb="FFFE9494"/>
      <color rgb="FFF3F3F3"/>
      <color rgb="FFF50101"/>
      <color rgb="FFCE2008"/>
      <color rgb="FFFF512C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O24"/>
  <sheetViews>
    <sheetView showGridLines="0" tabSelected="1" view="pageBreakPreview" zoomScaleNormal="100" zoomScaleSheetLayoutView="100" workbookViewId="0">
      <selection activeCell="C31" sqref="C31"/>
    </sheetView>
  </sheetViews>
  <sheetFormatPr defaultColWidth="8.88671875" defaultRowHeight="15.75" x14ac:dyDescent="0.25"/>
  <cols>
    <col min="1" max="1" width="8.88671875" style="65"/>
    <col min="2" max="2" width="21.5546875" style="65" customWidth="1"/>
    <col min="3" max="3" width="43.33203125" style="65" bestFit="1" customWidth="1"/>
    <col min="4" max="4" width="7.44140625" style="65" customWidth="1"/>
    <col min="5" max="5" width="19.33203125" style="65" customWidth="1"/>
    <col min="6" max="6" width="8.88671875" style="65"/>
    <col min="7" max="7" width="9.6640625" style="65" bestFit="1" customWidth="1"/>
    <col min="8" max="16384" width="8.88671875" style="65"/>
  </cols>
  <sheetData>
    <row r="1" spans="1:15" x14ac:dyDescent="0.25">
      <c r="A1" s="86"/>
      <c r="B1" s="87"/>
      <c r="C1" s="108"/>
      <c r="D1" s="87"/>
      <c r="E1" s="88"/>
      <c r="F1" s="89"/>
      <c r="G1" s="63"/>
      <c r="H1" s="63"/>
      <c r="I1" s="63"/>
      <c r="J1" s="63"/>
      <c r="K1" s="63"/>
      <c r="L1" s="63"/>
      <c r="M1" s="63"/>
    </row>
    <row r="2" spans="1:15" x14ac:dyDescent="0.25">
      <c r="A2" s="62"/>
      <c r="B2" s="63"/>
      <c r="C2" s="143"/>
      <c r="D2" s="63"/>
      <c r="E2" s="144"/>
      <c r="F2" s="64"/>
      <c r="G2" s="63"/>
      <c r="H2" s="63"/>
      <c r="I2" s="63"/>
      <c r="J2" s="63"/>
      <c r="K2" s="63"/>
      <c r="L2" s="63"/>
      <c r="M2" s="63"/>
    </row>
    <row r="3" spans="1:15" x14ac:dyDescent="0.25">
      <c r="A3" s="62"/>
      <c r="B3" s="63"/>
      <c r="C3" s="143"/>
      <c r="D3" s="63"/>
      <c r="E3" s="63"/>
      <c r="F3" s="64"/>
      <c r="G3" s="63"/>
      <c r="H3" s="63"/>
      <c r="I3" s="63"/>
      <c r="J3" s="63"/>
      <c r="K3" s="63"/>
      <c r="L3" s="63"/>
      <c r="M3" s="63"/>
    </row>
    <row r="4" spans="1:15" ht="16.5" thickBot="1" x14ac:dyDescent="0.3">
      <c r="A4" s="62"/>
      <c r="B4" s="63"/>
      <c r="C4" s="143"/>
      <c r="D4" s="63"/>
      <c r="E4" s="63"/>
      <c r="F4" s="64"/>
      <c r="G4" s="63"/>
      <c r="H4" s="63"/>
      <c r="I4" s="63"/>
      <c r="J4" s="63"/>
      <c r="K4" s="63"/>
      <c r="L4" s="63"/>
      <c r="M4" s="63"/>
    </row>
    <row r="5" spans="1:15" x14ac:dyDescent="0.25">
      <c r="A5" s="62"/>
      <c r="B5" s="66" t="s">
        <v>6</v>
      </c>
      <c r="C5" s="67" t="s">
        <v>59</v>
      </c>
      <c r="D5" s="68"/>
      <c r="E5" s="69"/>
      <c r="F5" s="64"/>
      <c r="G5" s="63"/>
      <c r="H5" s="63"/>
      <c r="I5" s="63"/>
      <c r="J5" s="63"/>
      <c r="K5" s="70"/>
      <c r="L5" s="70"/>
      <c r="M5" s="70"/>
      <c r="N5" s="70"/>
      <c r="O5" s="70"/>
    </row>
    <row r="6" spans="1:15" ht="16.5" thickBot="1" x14ac:dyDescent="0.3">
      <c r="A6" s="71"/>
      <c r="B6" s="72" t="s">
        <v>7</v>
      </c>
      <c r="C6" s="73" t="s">
        <v>59</v>
      </c>
      <c r="D6" s="73"/>
      <c r="E6" s="74"/>
      <c r="F6" s="75"/>
      <c r="G6" s="63"/>
      <c r="H6" s="63"/>
      <c r="I6" s="63"/>
      <c r="J6" s="63"/>
      <c r="K6" s="70"/>
      <c r="L6" s="70"/>
      <c r="M6" s="70"/>
      <c r="N6" s="70"/>
      <c r="O6" s="70"/>
    </row>
    <row r="7" spans="1:15" ht="16.5" thickBot="1" x14ac:dyDescent="0.3">
      <c r="A7" s="71"/>
      <c r="B7" s="210"/>
      <c r="C7" s="142"/>
      <c r="D7" s="142"/>
      <c r="E7" s="211"/>
      <c r="F7" s="64"/>
      <c r="G7" s="103"/>
      <c r="H7" s="63"/>
      <c r="I7" s="63"/>
      <c r="J7" s="63"/>
      <c r="K7" s="70"/>
      <c r="L7" s="70"/>
      <c r="M7" s="70"/>
      <c r="N7" s="70"/>
      <c r="O7" s="70"/>
    </row>
    <row r="8" spans="1:15" ht="16.5" thickBot="1" x14ac:dyDescent="0.3">
      <c r="A8" s="71"/>
      <c r="B8" s="212" t="s">
        <v>20</v>
      </c>
      <c r="C8" s="142"/>
      <c r="D8" s="142"/>
      <c r="E8" s="211"/>
      <c r="F8" s="75"/>
      <c r="G8" s="63"/>
      <c r="H8" s="63"/>
      <c r="I8" s="63"/>
      <c r="J8" s="63"/>
      <c r="K8" s="70"/>
      <c r="L8" s="70"/>
      <c r="M8" s="70"/>
      <c r="N8" s="70"/>
      <c r="O8" s="70"/>
    </row>
    <row r="9" spans="1:15" x14ac:dyDescent="0.25">
      <c r="A9" s="71"/>
      <c r="B9" s="213"/>
      <c r="C9" s="214" t="s">
        <v>27</v>
      </c>
      <c r="D9" s="215"/>
      <c r="E9" s="216">
        <v>0</v>
      </c>
      <c r="F9" s="75"/>
      <c r="G9" s="70"/>
      <c r="H9" s="70"/>
      <c r="I9" s="70"/>
      <c r="J9" s="70"/>
      <c r="K9" s="70"/>
      <c r="L9" s="70"/>
      <c r="M9" s="70"/>
      <c r="N9" s="70"/>
      <c r="O9" s="70"/>
    </row>
    <row r="10" spans="1:15" x14ac:dyDescent="0.25">
      <c r="A10" s="71"/>
      <c r="B10" s="76"/>
      <c r="C10" s="107" t="s">
        <v>28</v>
      </c>
      <c r="D10" s="77"/>
      <c r="E10" s="78">
        <v>0</v>
      </c>
      <c r="F10" s="75"/>
      <c r="G10" s="70"/>
      <c r="H10" s="70"/>
      <c r="I10" s="70"/>
      <c r="J10" s="70"/>
      <c r="K10" s="70"/>
      <c r="L10" s="70"/>
      <c r="M10" s="70"/>
      <c r="N10" s="70"/>
      <c r="O10" s="70"/>
    </row>
    <row r="11" spans="1:15" x14ac:dyDescent="0.25">
      <c r="A11" s="71"/>
      <c r="B11" s="76"/>
      <c r="C11" s="107" t="s">
        <v>29</v>
      </c>
      <c r="D11" s="77"/>
      <c r="E11" s="78">
        <v>0</v>
      </c>
      <c r="F11" s="75"/>
      <c r="G11" s="70"/>
      <c r="H11" s="70"/>
      <c r="I11" s="70"/>
      <c r="J11" s="70"/>
      <c r="K11" s="70"/>
      <c r="L11" s="70"/>
      <c r="M11" s="70"/>
      <c r="N11" s="70"/>
      <c r="O11" s="70"/>
    </row>
    <row r="12" spans="1:15" ht="16.5" thickBot="1" x14ac:dyDescent="0.3">
      <c r="A12" s="71"/>
      <c r="B12" s="217"/>
      <c r="C12" s="218"/>
      <c r="D12" s="219"/>
      <c r="E12" s="220"/>
      <c r="F12" s="75"/>
      <c r="G12" s="70"/>
      <c r="H12" s="70"/>
      <c r="I12" s="70"/>
      <c r="J12" s="70"/>
      <c r="K12" s="70"/>
      <c r="L12" s="70"/>
      <c r="M12" s="70"/>
      <c r="N12" s="70"/>
      <c r="O12" s="70"/>
    </row>
    <row r="13" spans="1:15" ht="16.5" thickBot="1" x14ac:dyDescent="0.3">
      <c r="A13" s="71"/>
      <c r="B13" s="79" t="s">
        <v>30</v>
      </c>
      <c r="C13" s="80"/>
      <c r="D13" s="80"/>
      <c r="E13" s="81">
        <f>SUM(E9:E12)</f>
        <v>0</v>
      </c>
      <c r="F13" s="64"/>
      <c r="G13" s="103"/>
      <c r="H13" s="63"/>
      <c r="I13" s="63"/>
      <c r="J13" s="63"/>
      <c r="K13" s="70"/>
      <c r="L13" s="70"/>
      <c r="M13" s="70"/>
      <c r="N13" s="70"/>
      <c r="O13" s="70"/>
    </row>
    <row r="14" spans="1:15" ht="16.5" thickBot="1" x14ac:dyDescent="0.3">
      <c r="A14" s="71"/>
      <c r="B14" s="210"/>
      <c r="C14" s="142"/>
      <c r="D14" s="142"/>
      <c r="E14" s="211"/>
      <c r="F14" s="75"/>
      <c r="G14" s="63"/>
      <c r="H14" s="63"/>
      <c r="I14" s="63"/>
      <c r="J14" s="63"/>
      <c r="K14" s="70"/>
      <c r="L14" s="70"/>
      <c r="M14" s="70"/>
      <c r="N14" s="70"/>
      <c r="O14" s="70"/>
    </row>
    <row r="15" spans="1:15" ht="16.5" thickBot="1" x14ac:dyDescent="0.3">
      <c r="A15" s="71"/>
      <c r="B15" s="212" t="s">
        <v>23</v>
      </c>
      <c r="C15" s="142"/>
      <c r="D15" s="142"/>
      <c r="E15" s="211"/>
      <c r="F15" s="75"/>
      <c r="G15" s="63"/>
      <c r="H15" s="63"/>
      <c r="I15" s="63"/>
      <c r="J15" s="63"/>
      <c r="K15" s="70"/>
      <c r="L15" s="70"/>
      <c r="M15" s="70"/>
      <c r="N15" s="70"/>
      <c r="O15" s="70"/>
    </row>
    <row r="16" spans="1:15" x14ac:dyDescent="0.25">
      <c r="A16" s="71"/>
      <c r="B16" s="213"/>
      <c r="C16" s="214" t="s">
        <v>50</v>
      </c>
      <c r="D16" s="215"/>
      <c r="E16" s="216">
        <f>ESTIMATE!$C$5</f>
        <v>0</v>
      </c>
      <c r="F16" s="75"/>
      <c r="G16" s="70"/>
      <c r="H16" s="70"/>
      <c r="I16" s="70"/>
      <c r="J16" s="70"/>
      <c r="K16" s="70"/>
      <c r="L16" s="70"/>
      <c r="M16" s="70"/>
      <c r="N16" s="70"/>
      <c r="O16" s="70"/>
    </row>
    <row r="17" spans="1:15" x14ac:dyDescent="0.25">
      <c r="A17" s="71"/>
      <c r="B17" s="76"/>
      <c r="C17" s="107" t="s">
        <v>51</v>
      </c>
      <c r="D17" s="77"/>
      <c r="E17" s="78">
        <f>ESTIMATE!$C$6</f>
        <v>0</v>
      </c>
      <c r="F17" s="75"/>
      <c r="G17" s="70"/>
      <c r="H17" s="70"/>
      <c r="I17" s="70"/>
      <c r="J17" s="70"/>
      <c r="K17" s="70"/>
      <c r="L17" s="70"/>
      <c r="M17" s="70"/>
      <c r="N17" s="70"/>
      <c r="O17" s="70"/>
    </row>
    <row r="18" spans="1:15" x14ac:dyDescent="0.25">
      <c r="A18" s="71"/>
      <c r="B18" s="76"/>
      <c r="C18" s="107" t="s">
        <v>52</v>
      </c>
      <c r="D18" s="77"/>
      <c r="E18" s="78">
        <f>ESTIMATE!$C$7</f>
        <v>0</v>
      </c>
      <c r="F18" s="75"/>
      <c r="G18" s="70"/>
      <c r="H18" s="70"/>
      <c r="I18" s="70"/>
      <c r="J18" s="70"/>
      <c r="K18" s="70"/>
      <c r="L18" s="70"/>
      <c r="M18" s="70"/>
      <c r="N18" s="70"/>
      <c r="O18" s="70"/>
    </row>
    <row r="19" spans="1:15" ht="16.5" thickBot="1" x14ac:dyDescent="0.3">
      <c r="A19" s="71"/>
      <c r="B19" s="104"/>
      <c r="C19" s="105"/>
      <c r="D19" s="106"/>
      <c r="E19" s="78"/>
      <c r="F19" s="75"/>
      <c r="G19" s="70"/>
      <c r="H19" s="70"/>
      <c r="I19" s="70"/>
      <c r="J19" s="70"/>
      <c r="K19" s="70"/>
      <c r="L19" s="70"/>
      <c r="M19" s="70"/>
      <c r="N19" s="70"/>
      <c r="O19" s="70"/>
    </row>
    <row r="20" spans="1:15" ht="16.5" thickBot="1" x14ac:dyDescent="0.3">
      <c r="A20" s="71"/>
      <c r="B20" s="79" t="s">
        <v>31</v>
      </c>
      <c r="C20" s="80"/>
      <c r="D20" s="80"/>
      <c r="E20" s="81">
        <f>SUM(E16:E19)</f>
        <v>0</v>
      </c>
      <c r="F20" s="64"/>
      <c r="G20" s="103"/>
      <c r="H20" s="63"/>
      <c r="I20" s="63"/>
      <c r="J20" s="63"/>
      <c r="K20" s="70"/>
      <c r="L20" s="70"/>
      <c r="M20" s="70"/>
      <c r="N20" s="70"/>
      <c r="O20" s="70"/>
    </row>
    <row r="21" spans="1:15" ht="16.5" thickBot="1" x14ac:dyDescent="0.3">
      <c r="A21" s="71"/>
      <c r="B21" s="210"/>
      <c r="C21" s="142"/>
      <c r="D21" s="142"/>
      <c r="E21" s="211"/>
      <c r="F21" s="64"/>
      <c r="G21" s="103"/>
      <c r="H21" s="63"/>
      <c r="I21" s="63"/>
      <c r="J21" s="63"/>
      <c r="K21" s="70"/>
      <c r="L21" s="70"/>
      <c r="M21" s="70"/>
      <c r="N21" s="70"/>
      <c r="O21" s="70"/>
    </row>
    <row r="22" spans="1:15" ht="16.5" thickBot="1" x14ac:dyDescent="0.3">
      <c r="A22" s="71"/>
      <c r="B22" s="79" t="s">
        <v>5</v>
      </c>
      <c r="C22" s="80"/>
      <c r="D22" s="80"/>
      <c r="E22" s="81">
        <f>E20+E13</f>
        <v>0</v>
      </c>
      <c r="F22" s="75"/>
      <c r="G22" s="63"/>
      <c r="H22" s="63"/>
      <c r="I22" s="63"/>
      <c r="J22" s="63"/>
      <c r="K22" s="70"/>
      <c r="L22" s="70"/>
      <c r="M22" s="70"/>
      <c r="N22" s="70"/>
      <c r="O22" s="70"/>
    </row>
    <row r="23" spans="1:15" x14ac:dyDescent="0.25">
      <c r="A23" s="71"/>
      <c r="B23" s="210"/>
      <c r="C23" s="142"/>
      <c r="D23" s="142"/>
      <c r="E23" s="211"/>
      <c r="F23" s="75"/>
      <c r="G23" s="63"/>
      <c r="H23" s="63"/>
      <c r="I23" s="63"/>
      <c r="J23" s="63"/>
      <c r="K23" s="70"/>
      <c r="L23" s="70"/>
      <c r="M23" s="70"/>
      <c r="N23" s="70"/>
      <c r="O23" s="70"/>
    </row>
    <row r="24" spans="1:15" ht="16.5" thickBot="1" x14ac:dyDescent="0.3">
      <c r="A24" s="221"/>
      <c r="B24" s="222" t="s">
        <v>19</v>
      </c>
      <c r="C24" s="223"/>
      <c r="D24" s="223"/>
      <c r="E24" s="223"/>
      <c r="F24" s="224"/>
    </row>
  </sheetData>
  <printOptions horizontalCentered="1" verticalCentered="1"/>
  <pageMargins left="1" right="1" top="1" bottom="1" header="0.5" footer="0.5"/>
  <pageSetup paperSize="9" scale="95" fitToHeight="0" orientation="landscape" r:id="rId1"/>
  <headerFooter>
    <oddFooter xml:space="preserve">&amp;C&amp;P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  <pageSetUpPr fitToPage="1"/>
  </sheetPr>
  <dimension ref="A1:O95"/>
  <sheetViews>
    <sheetView showGridLines="0" view="pageBreakPreview" zoomScale="90" zoomScaleNormal="90" zoomScaleSheetLayoutView="90" workbookViewId="0">
      <pane ySplit="8" topLeftCell="A9" activePane="bottomLeft" state="frozen"/>
      <selection pane="bottomLeft" activeCell="A9" sqref="A9"/>
    </sheetView>
  </sheetViews>
  <sheetFormatPr defaultColWidth="9.6640625" defaultRowHeight="15.75" x14ac:dyDescent="0.2"/>
  <cols>
    <col min="1" max="1" width="5.33203125" style="5" customWidth="1"/>
    <col min="2" max="2" width="13.109375" style="29" customWidth="1"/>
    <col min="3" max="3" width="14.88671875" style="7" bestFit="1" customWidth="1"/>
    <col min="4" max="4" width="7.44140625" style="7" customWidth="1"/>
    <col min="5" max="5" width="47" style="11" customWidth="1"/>
    <col min="6" max="6" width="8.109375" style="15" customWidth="1"/>
    <col min="7" max="7" width="8.109375" style="8" customWidth="1"/>
    <col min="8" max="8" width="7.88671875" style="8" customWidth="1"/>
    <col min="9" max="9" width="7.109375" style="7" customWidth="1"/>
    <col min="10" max="10" width="10.109375" style="36" customWidth="1"/>
    <col min="11" max="11" width="11.44140625" style="9" customWidth="1"/>
    <col min="12" max="12" width="11.6640625" style="12" customWidth="1"/>
    <col min="13" max="16384" width="9.6640625" style="6"/>
  </cols>
  <sheetData>
    <row r="1" spans="1:15" s="4" customFormat="1" ht="16.5" thickBot="1" x14ac:dyDescent="0.25">
      <c r="A1" s="119" t="s">
        <v>6</v>
      </c>
      <c r="B1" s="120"/>
      <c r="C1" s="121" t="s">
        <v>59</v>
      </c>
      <c r="D1" s="121"/>
      <c r="E1" s="122"/>
      <c r="F1" s="39"/>
      <c r="G1" s="39"/>
      <c r="H1" s="39"/>
      <c r="I1" s="39"/>
      <c r="J1" s="37"/>
      <c r="K1" s="39"/>
      <c r="L1" s="123" t="s">
        <v>12</v>
      </c>
    </row>
    <row r="2" spans="1:15" s="1" customFormat="1" x14ac:dyDescent="0.2">
      <c r="A2" s="190" t="s">
        <v>7</v>
      </c>
      <c r="B2" s="191"/>
      <c r="C2" s="192" t="s">
        <v>59</v>
      </c>
      <c r="D2" s="193"/>
      <c r="E2" s="193"/>
      <c r="F2" s="194"/>
      <c r="G2" s="195"/>
      <c r="H2" s="194"/>
      <c r="I2" s="194"/>
      <c r="J2" s="126"/>
      <c r="K2" s="82"/>
      <c r="L2" s="127"/>
    </row>
    <row r="3" spans="1:15" s="1" customFormat="1" x14ac:dyDescent="0.2">
      <c r="A3" s="128" t="s">
        <v>8</v>
      </c>
      <c r="B3" s="124"/>
      <c r="C3" s="129">
        <v>45139</v>
      </c>
      <c r="D3" s="19"/>
      <c r="E3" s="18"/>
      <c r="F3" s="125"/>
      <c r="G3" s="33"/>
      <c r="H3" s="40"/>
      <c r="I3" s="13"/>
      <c r="J3" s="84"/>
      <c r="K3" s="83"/>
      <c r="L3" s="85"/>
    </row>
    <row r="4" spans="1:15" s="1" customFormat="1" x14ac:dyDescent="0.2">
      <c r="A4" s="128" t="s">
        <v>9</v>
      </c>
      <c r="B4" s="124"/>
      <c r="C4" s="129">
        <v>45119</v>
      </c>
      <c r="D4" s="19"/>
      <c r="E4" s="19"/>
      <c r="F4" s="125"/>
      <c r="G4" s="33"/>
      <c r="H4" s="40"/>
      <c r="I4" s="13"/>
      <c r="J4" s="84"/>
      <c r="K4" s="83"/>
      <c r="L4" s="85"/>
    </row>
    <row r="5" spans="1:15" s="1" customFormat="1" x14ac:dyDescent="0.2">
      <c r="A5" s="130" t="s">
        <v>45</v>
      </c>
      <c r="B5" s="131"/>
      <c r="C5" s="132">
        <f>L$36</f>
        <v>0</v>
      </c>
      <c r="D5" s="181"/>
      <c r="E5" s="38"/>
      <c r="F5" s="125"/>
      <c r="G5" s="33"/>
      <c r="H5" s="40"/>
      <c r="I5" s="158"/>
      <c r="J5" s="83"/>
      <c r="K5" s="158"/>
      <c r="L5" s="85"/>
    </row>
    <row r="6" spans="1:15" s="1" customFormat="1" x14ac:dyDescent="0.2">
      <c r="A6" s="130" t="s">
        <v>47</v>
      </c>
      <c r="B6" s="131"/>
      <c r="C6" s="132">
        <f>L$64</f>
        <v>0</v>
      </c>
      <c r="D6" s="181"/>
      <c r="E6" s="38"/>
      <c r="F6" s="125"/>
      <c r="G6" s="33"/>
      <c r="H6" s="40"/>
      <c r="I6" s="158"/>
      <c r="J6" s="83"/>
      <c r="K6" s="158"/>
      <c r="L6" s="85"/>
    </row>
    <row r="7" spans="1:15" s="1" customFormat="1" ht="16.5" thickBot="1" x14ac:dyDescent="0.25">
      <c r="A7" s="196" t="s">
        <v>49</v>
      </c>
      <c r="B7" s="197"/>
      <c r="C7" s="198">
        <f>L$92</f>
        <v>0</v>
      </c>
      <c r="D7" s="199"/>
      <c r="E7" s="200"/>
      <c r="F7" s="201"/>
      <c r="G7" s="202"/>
      <c r="H7" s="203"/>
      <c r="I7" s="204"/>
      <c r="J7" s="205"/>
      <c r="K7" s="204"/>
      <c r="L7" s="206"/>
    </row>
    <row r="8" spans="1:15" s="10" customFormat="1" ht="32.25" thickBot="1" x14ac:dyDescent="0.25">
      <c r="A8" s="133" t="s">
        <v>10</v>
      </c>
      <c r="B8" s="207" t="s">
        <v>15</v>
      </c>
      <c r="C8" s="207" t="s">
        <v>16</v>
      </c>
      <c r="D8" s="207" t="s">
        <v>18</v>
      </c>
      <c r="E8" s="207" t="s">
        <v>1</v>
      </c>
      <c r="F8" s="207"/>
      <c r="G8" s="207" t="s">
        <v>3</v>
      </c>
      <c r="H8" s="207" t="s">
        <v>4</v>
      </c>
      <c r="I8" s="207" t="s">
        <v>0</v>
      </c>
      <c r="J8" s="208" t="s">
        <v>2</v>
      </c>
      <c r="K8" s="208" t="s">
        <v>5</v>
      </c>
      <c r="L8" s="134" t="s">
        <v>11</v>
      </c>
    </row>
    <row r="9" spans="1:15" s="42" customFormat="1" ht="16.5" thickBot="1" x14ac:dyDescent="0.25">
      <c r="A9" s="159" t="str">
        <f>IF(F9&lt;&gt;"",1+MAX(#REF!),"")</f>
        <v/>
      </c>
      <c r="B9" s="182"/>
      <c r="C9" s="183"/>
      <c r="D9" s="184"/>
      <c r="E9" s="185" t="s">
        <v>34</v>
      </c>
      <c r="F9" s="186"/>
      <c r="G9" s="187"/>
      <c r="H9" s="187"/>
      <c r="I9" s="187"/>
      <c r="J9" s="188"/>
      <c r="K9" s="189"/>
      <c r="L9" s="135"/>
    </row>
    <row r="10" spans="1:15" s="1" customFormat="1" ht="16.5" thickBot="1" x14ac:dyDescent="0.25">
      <c r="A10" s="159" t="str">
        <f>IF(F10&lt;&gt;"",1+MAX(A9:A9),"")</f>
        <v/>
      </c>
      <c r="B10" s="21"/>
      <c r="C10" s="91"/>
      <c r="D10" s="136"/>
      <c r="E10" s="137" t="s">
        <v>23</v>
      </c>
      <c r="F10" s="138"/>
      <c r="G10" s="139"/>
      <c r="H10" s="92"/>
      <c r="I10" s="93"/>
      <c r="J10" s="140"/>
      <c r="K10" s="141"/>
      <c r="L10" s="14"/>
    </row>
    <row r="11" spans="1:15" s="1" customFormat="1" x14ac:dyDescent="0.2">
      <c r="A11" s="159" t="str">
        <f>IF(F11&lt;&gt;"",1+MAX(A9:A10),"")</f>
        <v/>
      </c>
      <c r="B11" s="2"/>
      <c r="C11" s="2"/>
      <c r="D11" s="22"/>
      <c r="E11" s="90" t="s">
        <v>24</v>
      </c>
      <c r="F11" s="20"/>
      <c r="G11" s="16"/>
      <c r="H11" s="3"/>
      <c r="I11" s="17"/>
      <c r="J11" s="35"/>
      <c r="K11" s="30"/>
      <c r="L11" s="27"/>
    </row>
    <row r="12" spans="1:15" s="53" customFormat="1" ht="63" x14ac:dyDescent="0.2">
      <c r="A12" s="159">
        <f>IF(F12&lt;&gt;"",1+MAX($A$9:A11),"")</f>
        <v>1</v>
      </c>
      <c r="B12" s="2" t="s">
        <v>53</v>
      </c>
      <c r="C12" s="44"/>
      <c r="D12" s="45"/>
      <c r="E12" s="55" t="s">
        <v>36</v>
      </c>
      <c r="F12" s="56">
        <f>27466.2*1.118</f>
        <v>30707.211600000002</v>
      </c>
      <c r="G12" s="47">
        <v>0.1</v>
      </c>
      <c r="H12" s="48">
        <f t="shared" ref="H12:H13" si="0">F12*(1+G12)</f>
        <v>33777.932760000003</v>
      </c>
      <c r="I12" s="49" t="s">
        <v>17</v>
      </c>
      <c r="J12" s="50">
        <v>0</v>
      </c>
      <c r="K12" s="51">
        <f t="shared" ref="K12:K13" si="1">J12*H12</f>
        <v>0</v>
      </c>
      <c r="L12" s="52"/>
      <c r="M12" s="209"/>
    </row>
    <row r="13" spans="1:15" s="53" customFormat="1" ht="47.25" x14ac:dyDescent="0.2">
      <c r="A13" s="159">
        <f>IF(F13&lt;&gt;"",1+MAX($A$9:A12),"")</f>
        <v>2</v>
      </c>
      <c r="B13" s="2" t="s">
        <v>53</v>
      </c>
      <c r="C13" s="44"/>
      <c r="D13" s="45"/>
      <c r="E13" s="55" t="s">
        <v>43</v>
      </c>
      <c r="F13" s="46">
        <f>(1283.4*6)+(518.5*3*2+1648.6*3*2)</f>
        <v>20703</v>
      </c>
      <c r="G13" s="47">
        <v>0.1</v>
      </c>
      <c r="H13" s="48">
        <f t="shared" si="0"/>
        <v>22773.300000000003</v>
      </c>
      <c r="I13" s="49" t="s">
        <v>17</v>
      </c>
      <c r="J13" s="50">
        <v>0</v>
      </c>
      <c r="K13" s="51">
        <f t="shared" si="1"/>
        <v>0</v>
      </c>
      <c r="L13" s="52"/>
      <c r="M13" s="209"/>
      <c r="N13" s="209"/>
      <c r="O13" s="209"/>
    </row>
    <row r="14" spans="1:15" s="1" customFormat="1" ht="16.5" thickBot="1" x14ac:dyDescent="0.3">
      <c r="A14" s="159" t="str">
        <f>IF(F14&lt;&gt;"",1+MAX($A$9:A13),"")</f>
        <v/>
      </c>
      <c r="B14" s="2"/>
      <c r="C14" s="2"/>
      <c r="D14" s="22"/>
      <c r="E14" s="90"/>
      <c r="F14" s="164"/>
      <c r="G14" s="165"/>
      <c r="H14" s="166"/>
      <c r="I14" s="171"/>
      <c r="J14" s="167"/>
      <c r="K14" s="168"/>
      <c r="L14" s="27"/>
    </row>
    <row r="15" spans="1:15" s="1" customFormat="1" ht="16.5" thickBot="1" x14ac:dyDescent="0.3">
      <c r="A15" s="159" t="str">
        <f>IF(F15&lt;&gt;"",1+MAX($A$9:A14),"")</f>
        <v/>
      </c>
      <c r="B15" s="2"/>
      <c r="C15" s="2"/>
      <c r="D15" s="22"/>
      <c r="E15" s="26" t="s">
        <v>26</v>
      </c>
      <c r="F15" s="160"/>
      <c r="G15" s="16"/>
      <c r="H15" s="161"/>
      <c r="I15" s="170"/>
      <c r="J15" s="162"/>
      <c r="K15" s="163"/>
      <c r="L15" s="28">
        <f>SUM(K10:K14)</f>
        <v>0</v>
      </c>
    </row>
    <row r="16" spans="1:15" s="60" customFormat="1" ht="16.5" customHeight="1" x14ac:dyDescent="0.25">
      <c r="A16" s="159" t="str">
        <f>IF(F16&lt;&gt;"",1+MAX($A$9:A15),"")</f>
        <v/>
      </c>
      <c r="B16" s="43"/>
      <c r="C16" s="44"/>
      <c r="D16" s="61"/>
      <c r="E16" s="55"/>
      <c r="F16" s="56"/>
      <c r="G16" s="47"/>
      <c r="H16" s="57"/>
      <c r="I16" s="169"/>
      <c r="J16" s="54"/>
      <c r="K16" s="59"/>
      <c r="L16" s="52"/>
    </row>
    <row r="17" spans="1:12" s="1" customFormat="1" x14ac:dyDescent="0.25">
      <c r="A17" s="159" t="str">
        <f>IF(F17&lt;&gt;"",1+MAX($A$9:A16),"")</f>
        <v/>
      </c>
      <c r="B17" s="2"/>
      <c r="C17" s="2"/>
      <c r="D17" s="22"/>
      <c r="E17" s="90" t="s">
        <v>55</v>
      </c>
      <c r="F17" s="20"/>
      <c r="G17" s="16"/>
      <c r="H17" s="3"/>
      <c r="I17" s="169"/>
      <c r="J17" s="35"/>
      <c r="K17" s="30"/>
      <c r="L17" s="27"/>
    </row>
    <row r="18" spans="1:12" s="53" customFormat="1" ht="18.75" x14ac:dyDescent="0.2">
      <c r="A18" s="159">
        <f>IF(F18&lt;&gt;"",1+MAX($A$9:A17),"")</f>
        <v>3</v>
      </c>
      <c r="B18" s="2" t="s">
        <v>53</v>
      </c>
      <c r="C18" s="44"/>
      <c r="D18" s="45"/>
      <c r="E18" s="55" t="s">
        <v>37</v>
      </c>
      <c r="F18" s="46">
        <f>1283.4</f>
        <v>1283.4000000000001</v>
      </c>
      <c r="G18" s="47">
        <v>0.1</v>
      </c>
      <c r="H18" s="48">
        <f t="shared" ref="H18:H28" si="2">F18*(1+G18)</f>
        <v>1411.7400000000002</v>
      </c>
      <c r="I18" s="49" t="s">
        <v>14</v>
      </c>
      <c r="J18" s="50">
        <v>0</v>
      </c>
      <c r="K18" s="51">
        <f t="shared" ref="K18:K28" si="3">J18*H18</f>
        <v>0</v>
      </c>
      <c r="L18" s="52"/>
    </row>
    <row r="19" spans="1:12" s="53" customFormat="1" ht="18.75" x14ac:dyDescent="0.2">
      <c r="A19" s="159">
        <f>IF(F19&lt;&gt;"",1+MAX($A$9:A18),"")</f>
        <v>4</v>
      </c>
      <c r="B19" s="2" t="s">
        <v>53</v>
      </c>
      <c r="C19" s="44"/>
      <c r="D19" s="45"/>
      <c r="E19" s="55" t="s">
        <v>42</v>
      </c>
      <c r="F19" s="46">
        <f>1648.6</f>
        <v>1648.6</v>
      </c>
      <c r="G19" s="47">
        <v>0.1</v>
      </c>
      <c r="H19" s="48">
        <f t="shared" si="2"/>
        <v>1813.46</v>
      </c>
      <c r="I19" s="49" t="s">
        <v>14</v>
      </c>
      <c r="J19" s="50">
        <v>0</v>
      </c>
      <c r="K19" s="51">
        <f t="shared" si="3"/>
        <v>0</v>
      </c>
      <c r="L19" s="52"/>
    </row>
    <row r="20" spans="1:12" s="53" customFormat="1" ht="18.75" x14ac:dyDescent="0.2">
      <c r="A20" s="159">
        <f>IF(F20&lt;&gt;"",1+MAX($A$9:A19),"")</f>
        <v>5</v>
      </c>
      <c r="B20" s="2" t="s">
        <v>53</v>
      </c>
      <c r="C20" s="44"/>
      <c r="D20" s="45"/>
      <c r="E20" s="55" t="s">
        <v>41</v>
      </c>
      <c r="F20" s="46">
        <f>518.5</f>
        <v>518.5</v>
      </c>
      <c r="G20" s="47">
        <v>0.1</v>
      </c>
      <c r="H20" s="48">
        <f t="shared" si="2"/>
        <v>570.35</v>
      </c>
      <c r="I20" s="49" t="s">
        <v>14</v>
      </c>
      <c r="J20" s="50">
        <v>0</v>
      </c>
      <c r="K20" s="51">
        <f t="shared" si="3"/>
        <v>0</v>
      </c>
      <c r="L20" s="52"/>
    </row>
    <row r="21" spans="1:12" s="53" customFormat="1" ht="18.75" x14ac:dyDescent="0.2">
      <c r="A21" s="159">
        <f>IF(F21&lt;&gt;"",1+MAX($A$9:A20),"")</f>
        <v>6</v>
      </c>
      <c r="B21" s="2" t="s">
        <v>53</v>
      </c>
      <c r="C21" s="44"/>
      <c r="D21" s="45"/>
      <c r="E21" s="55" t="s">
        <v>39</v>
      </c>
      <c r="F21" s="46">
        <f>21</f>
        <v>21</v>
      </c>
      <c r="G21" s="47">
        <v>0</v>
      </c>
      <c r="H21" s="48">
        <f>F21*(1+G21)</f>
        <v>21</v>
      </c>
      <c r="I21" s="49" t="s">
        <v>25</v>
      </c>
      <c r="J21" s="50">
        <v>0</v>
      </c>
      <c r="K21" s="51">
        <f>J21*H21</f>
        <v>0</v>
      </c>
      <c r="L21" s="52"/>
    </row>
    <row r="22" spans="1:12" s="53" customFormat="1" ht="18.75" x14ac:dyDescent="0.2">
      <c r="A22" s="159">
        <f>IF(F22&lt;&gt;"",1+MAX($A$9:A21),"")</f>
        <v>7</v>
      </c>
      <c r="B22" s="2" t="s">
        <v>53</v>
      </c>
      <c r="C22" s="44"/>
      <c r="D22" s="45"/>
      <c r="E22" s="55" t="s">
        <v>40</v>
      </c>
      <c r="F22" s="46">
        <f>108*6.58</f>
        <v>710.64</v>
      </c>
      <c r="G22" s="47">
        <v>0.1</v>
      </c>
      <c r="H22" s="48">
        <f t="shared" si="2"/>
        <v>781.70400000000006</v>
      </c>
      <c r="I22" s="49" t="s">
        <v>14</v>
      </c>
      <c r="J22" s="50">
        <v>0</v>
      </c>
      <c r="K22" s="51">
        <f t="shared" si="3"/>
        <v>0</v>
      </c>
      <c r="L22" s="52"/>
    </row>
    <row r="23" spans="1:12" s="1" customFormat="1" ht="16.5" thickBot="1" x14ac:dyDescent="0.25">
      <c r="A23" s="159" t="str">
        <f>IF(F23&lt;&gt;"",1+MAX($A$9:A22),"")</f>
        <v/>
      </c>
      <c r="B23" s="2"/>
      <c r="C23" s="2"/>
      <c r="D23" s="22"/>
      <c r="E23" s="94"/>
      <c r="F23" s="23"/>
      <c r="G23" s="24"/>
      <c r="H23" s="23"/>
      <c r="I23" s="25"/>
      <c r="J23" s="34"/>
      <c r="K23" s="31"/>
      <c r="L23" s="27"/>
    </row>
    <row r="24" spans="1:12" s="1" customFormat="1" ht="16.5" thickBot="1" x14ac:dyDescent="0.25">
      <c r="A24" s="159" t="str">
        <f>IF(F24&lt;&gt;"",1+MAX($A$9:A23),"")</f>
        <v/>
      </c>
      <c r="B24" s="2"/>
      <c r="C24" s="2"/>
      <c r="D24" s="22"/>
      <c r="E24" s="26" t="s">
        <v>57</v>
      </c>
      <c r="F24" s="20"/>
      <c r="G24" s="16"/>
      <c r="H24" s="3"/>
      <c r="I24" s="17"/>
      <c r="J24" s="35"/>
      <c r="K24" s="32"/>
      <c r="L24" s="28">
        <f>SUM(K17:K23)</f>
        <v>0</v>
      </c>
    </row>
    <row r="25" spans="1:12" s="60" customFormat="1" ht="18.75" x14ac:dyDescent="0.2">
      <c r="A25" s="159" t="str">
        <f>IF(F25&lt;&gt;"",1+MAX($A$9:A24),"")</f>
        <v/>
      </c>
      <c r="B25" s="2"/>
      <c r="C25" s="44"/>
      <c r="D25" s="61"/>
      <c r="E25" s="55"/>
      <c r="F25" s="56"/>
      <c r="G25" s="47"/>
      <c r="H25" s="57"/>
      <c r="I25" s="58"/>
      <c r="J25" s="54"/>
      <c r="K25" s="59"/>
      <c r="L25" s="52"/>
    </row>
    <row r="26" spans="1:12" s="1" customFormat="1" x14ac:dyDescent="0.25">
      <c r="A26" s="159" t="str">
        <f>IF(F26&lt;&gt;"",1+MAX($A$9:A25),"")</f>
        <v/>
      </c>
      <c r="B26" s="2"/>
      <c r="C26" s="2"/>
      <c r="D26" s="22"/>
      <c r="E26" s="90" t="s">
        <v>56</v>
      </c>
      <c r="F26" s="20"/>
      <c r="G26" s="16"/>
      <c r="H26" s="3"/>
      <c r="I26" s="169"/>
      <c r="J26" s="35"/>
      <c r="K26" s="30"/>
      <c r="L26" s="27"/>
    </row>
    <row r="27" spans="1:12" s="53" customFormat="1" ht="18.75" x14ac:dyDescent="0.2">
      <c r="A27" s="159">
        <f>IF(F27&lt;&gt;"",1+MAX($A$9:A26),"")</f>
        <v>8</v>
      </c>
      <c r="B27" s="2" t="s">
        <v>53</v>
      </c>
      <c r="C27" s="44"/>
      <c r="D27" s="45"/>
      <c r="E27" s="55" t="s">
        <v>38</v>
      </c>
      <c r="F27" s="46">
        <f>856</f>
        <v>856</v>
      </c>
      <c r="G27" s="47">
        <v>0.1</v>
      </c>
      <c r="H27" s="48">
        <f t="shared" si="2"/>
        <v>941.6</v>
      </c>
      <c r="I27" s="49" t="s">
        <v>14</v>
      </c>
      <c r="J27" s="50">
        <v>0</v>
      </c>
      <c r="K27" s="51">
        <f t="shared" si="3"/>
        <v>0</v>
      </c>
      <c r="L27" s="52"/>
    </row>
    <row r="28" spans="1:12" s="53" customFormat="1" ht="31.5" x14ac:dyDescent="0.2">
      <c r="A28" s="159">
        <f>IF(F28&lt;&gt;"",1+MAX($A$9:A27),"")</f>
        <v>9</v>
      </c>
      <c r="B28" s="2" t="s">
        <v>53</v>
      </c>
      <c r="C28" s="44"/>
      <c r="D28" s="45"/>
      <c r="E28" s="55" t="s">
        <v>44</v>
      </c>
      <c r="F28" s="56">
        <f>33*42</f>
        <v>1386</v>
      </c>
      <c r="G28" s="47">
        <v>0.1</v>
      </c>
      <c r="H28" s="48">
        <f t="shared" si="2"/>
        <v>1524.6000000000001</v>
      </c>
      <c r="I28" s="49" t="s">
        <v>14</v>
      </c>
      <c r="J28" s="50">
        <v>0</v>
      </c>
      <c r="K28" s="51">
        <f t="shared" si="3"/>
        <v>0</v>
      </c>
      <c r="L28" s="52"/>
    </row>
    <row r="29" spans="1:12" s="1" customFormat="1" ht="16.5" thickBot="1" x14ac:dyDescent="0.25">
      <c r="A29" s="159" t="str">
        <f>IF(F29&lt;&gt;"",1+MAX($A$9:A28),"")</f>
        <v/>
      </c>
      <c r="B29" s="2"/>
      <c r="C29" s="2"/>
      <c r="D29" s="22"/>
      <c r="E29" s="94"/>
      <c r="F29" s="23"/>
      <c r="G29" s="24"/>
      <c r="H29" s="23"/>
      <c r="I29" s="25"/>
      <c r="J29" s="34"/>
      <c r="K29" s="31"/>
      <c r="L29" s="27"/>
    </row>
    <row r="30" spans="1:12" s="1" customFormat="1" ht="16.5" thickBot="1" x14ac:dyDescent="0.25">
      <c r="A30" s="159" t="str">
        <f>IF(F30&lt;&gt;"",1+MAX($A$9:A29),"")</f>
        <v/>
      </c>
      <c r="B30" s="2"/>
      <c r="C30" s="2"/>
      <c r="D30" s="22"/>
      <c r="E30" s="26" t="s">
        <v>58</v>
      </c>
      <c r="F30" s="20"/>
      <c r="G30" s="16"/>
      <c r="H30" s="3"/>
      <c r="I30" s="17"/>
      <c r="J30" s="35"/>
      <c r="K30" s="32"/>
      <c r="L30" s="28">
        <f>SUM(K26:K29)</f>
        <v>0</v>
      </c>
    </row>
    <row r="31" spans="1:12" s="60" customFormat="1" ht="18.75" x14ac:dyDescent="0.2">
      <c r="A31" s="159" t="str">
        <f>IF(F31&lt;&gt;"",1+MAX(A18:A30),"")</f>
        <v/>
      </c>
      <c r="B31" s="43"/>
      <c r="C31" s="44"/>
      <c r="D31" s="61"/>
      <c r="E31" s="55"/>
      <c r="F31" s="56"/>
      <c r="G31" s="47"/>
      <c r="H31" s="57"/>
      <c r="I31" s="58"/>
      <c r="J31" s="54"/>
      <c r="K31" s="59"/>
      <c r="L31" s="52"/>
    </row>
    <row r="32" spans="1:12" s="60" customFormat="1" ht="19.5" thickBot="1" x14ac:dyDescent="0.25">
      <c r="A32" s="41" t="str">
        <f>IF(F32&lt;&gt;"",1+MAX(A19:A31),"")</f>
        <v/>
      </c>
      <c r="B32" s="43"/>
      <c r="C32" s="44"/>
      <c r="D32" s="61"/>
      <c r="E32" s="55"/>
      <c r="F32" s="56"/>
      <c r="G32" s="47"/>
      <c r="H32" s="57"/>
      <c r="I32" s="58"/>
      <c r="J32" s="54"/>
      <c r="K32" s="59"/>
      <c r="L32" s="52"/>
    </row>
    <row r="33" spans="1:12" ht="16.5" thickBot="1" x14ac:dyDescent="0.25">
      <c r="A33" s="95" t="s">
        <v>13</v>
      </c>
      <c r="B33" s="96"/>
      <c r="C33" s="97"/>
      <c r="D33" s="97"/>
      <c r="E33" s="98"/>
      <c r="F33" s="99"/>
      <c r="G33" s="100"/>
      <c r="H33" s="100"/>
      <c r="I33" s="101"/>
      <c r="J33" s="37"/>
      <c r="K33" s="102">
        <f>(SUM(K9:K32))/1</f>
        <v>0</v>
      </c>
      <c r="L33" s="147">
        <f>(SUM(L9:L32))/1</f>
        <v>0</v>
      </c>
    </row>
    <row r="34" spans="1:12" ht="16.5" thickBot="1" x14ac:dyDescent="0.25">
      <c r="A34" s="109" t="s">
        <v>21</v>
      </c>
      <c r="B34" s="110"/>
      <c r="C34" s="111"/>
      <c r="D34" s="111"/>
      <c r="E34" s="112"/>
      <c r="F34" s="113"/>
      <c r="G34" s="114"/>
      <c r="H34" s="114"/>
      <c r="I34" s="115"/>
      <c r="J34" s="118">
        <v>0.05</v>
      </c>
      <c r="K34" s="116">
        <f>J34*K33</f>
        <v>0</v>
      </c>
      <c r="L34" s="117">
        <f>J34*L33</f>
        <v>0</v>
      </c>
    </row>
    <row r="35" spans="1:12" ht="16.5" thickBot="1" x14ac:dyDescent="0.25">
      <c r="A35" s="109" t="s">
        <v>22</v>
      </c>
      <c r="B35" s="110"/>
      <c r="C35" s="111"/>
      <c r="D35" s="111"/>
      <c r="E35" s="112"/>
      <c r="F35" s="113"/>
      <c r="G35" s="114"/>
      <c r="H35" s="114"/>
      <c r="I35" s="115"/>
      <c r="J35" s="118">
        <v>0.2</v>
      </c>
      <c r="K35" s="116">
        <f>J35*K33</f>
        <v>0</v>
      </c>
      <c r="L35" s="117">
        <f>J35*L33</f>
        <v>0</v>
      </c>
    </row>
    <row r="36" spans="1:12" ht="16.5" thickBot="1" x14ac:dyDescent="0.25">
      <c r="A36" s="172" t="s">
        <v>45</v>
      </c>
      <c r="B36" s="173"/>
      <c r="C36" s="174"/>
      <c r="D36" s="174"/>
      <c r="E36" s="175"/>
      <c r="F36" s="176"/>
      <c r="G36" s="177"/>
      <c r="H36" s="178"/>
      <c r="I36" s="174"/>
      <c r="J36" s="179"/>
      <c r="K36" s="180">
        <f>SUM(K33:K35)</f>
        <v>0</v>
      </c>
      <c r="L36" s="180">
        <f>SUM(L33:L35)</f>
        <v>0</v>
      </c>
    </row>
    <row r="37" spans="1:12" s="42" customFormat="1" ht="16.5" thickBot="1" x14ac:dyDescent="0.25">
      <c r="A37" s="159" t="str">
        <f>IF(F37&lt;&gt;"",1+MAX(#REF!),"")</f>
        <v/>
      </c>
      <c r="B37" s="182"/>
      <c r="C37" s="183"/>
      <c r="D37" s="184"/>
      <c r="E37" s="185" t="s">
        <v>46</v>
      </c>
      <c r="F37" s="186"/>
      <c r="G37" s="187"/>
      <c r="H37" s="187"/>
      <c r="I37" s="187"/>
      <c r="J37" s="188"/>
      <c r="K37" s="189"/>
      <c r="L37" s="135"/>
    </row>
    <row r="38" spans="1:12" s="1" customFormat="1" ht="16.5" thickBot="1" x14ac:dyDescent="0.25">
      <c r="A38" s="159" t="str">
        <f>IF(F38&lt;&gt;"",1+MAX(A37:A37),"")</f>
        <v/>
      </c>
      <c r="B38" s="21"/>
      <c r="C38" s="91"/>
      <c r="D38" s="136"/>
      <c r="E38" s="137" t="s">
        <v>23</v>
      </c>
      <c r="F38" s="138"/>
      <c r="G38" s="139"/>
      <c r="H38" s="92"/>
      <c r="I38" s="93"/>
      <c r="J38" s="140"/>
      <c r="K38" s="141"/>
      <c r="L38" s="14"/>
    </row>
    <row r="39" spans="1:12" s="1" customFormat="1" x14ac:dyDescent="0.2">
      <c r="A39" s="159" t="str">
        <f>IF(F39&lt;&gt;"",1+MAX(A37:A38),"")</f>
        <v/>
      </c>
      <c r="B39" s="2"/>
      <c r="C39" s="2"/>
      <c r="D39" s="22"/>
      <c r="E39" s="90" t="s">
        <v>24</v>
      </c>
      <c r="F39" s="20"/>
      <c r="G39" s="16"/>
      <c r="H39" s="3"/>
      <c r="I39" s="17"/>
      <c r="J39" s="35"/>
      <c r="K39" s="30"/>
      <c r="L39" s="27"/>
    </row>
    <row r="40" spans="1:12" s="53" customFormat="1" ht="63" x14ac:dyDescent="0.2">
      <c r="A40" s="159">
        <f>IF(F40&lt;&gt;"",1+MAX(A21:A39),"")</f>
        <v>10</v>
      </c>
      <c r="B40" s="2" t="s">
        <v>54</v>
      </c>
      <c r="C40" s="44"/>
      <c r="D40" s="45"/>
      <c r="E40" s="55" t="s">
        <v>36</v>
      </c>
      <c r="F40" s="56">
        <f>27466.2*1.118</f>
        <v>30707.211600000002</v>
      </c>
      <c r="G40" s="47">
        <v>0.1</v>
      </c>
      <c r="H40" s="48">
        <f t="shared" ref="H40:H41" si="4">F40*(1+G40)</f>
        <v>33777.932760000003</v>
      </c>
      <c r="I40" s="49" t="s">
        <v>17</v>
      </c>
      <c r="J40" s="54">
        <f>J$12</f>
        <v>0</v>
      </c>
      <c r="K40" s="51">
        <f t="shared" ref="K40:K41" si="5">J40*H40</f>
        <v>0</v>
      </c>
      <c r="L40" s="52"/>
    </row>
    <row r="41" spans="1:12" s="53" customFormat="1" ht="47.25" x14ac:dyDescent="0.2">
      <c r="A41" s="159">
        <f t="shared" ref="A41:A58" si="6">IF(F41&lt;&gt;"",1+MAX(A22:A40),"")</f>
        <v>11</v>
      </c>
      <c r="B41" s="2" t="s">
        <v>54</v>
      </c>
      <c r="C41" s="44"/>
      <c r="D41" s="45"/>
      <c r="E41" s="55" t="s">
        <v>43</v>
      </c>
      <c r="F41" s="46">
        <f>(1283.4*6)+(519.7*3*2+1647.6*3*2)</f>
        <v>20704.2</v>
      </c>
      <c r="G41" s="47">
        <v>0.1</v>
      </c>
      <c r="H41" s="48">
        <f t="shared" si="4"/>
        <v>22774.620000000003</v>
      </c>
      <c r="I41" s="49" t="s">
        <v>17</v>
      </c>
      <c r="J41" s="54">
        <f>J$13</f>
        <v>0</v>
      </c>
      <c r="K41" s="51">
        <f t="shared" si="5"/>
        <v>0</v>
      </c>
      <c r="L41" s="52"/>
    </row>
    <row r="42" spans="1:12" s="1" customFormat="1" ht="16.5" thickBot="1" x14ac:dyDescent="0.3">
      <c r="A42" s="159" t="str">
        <f t="shared" si="6"/>
        <v/>
      </c>
      <c r="B42" s="2"/>
      <c r="C42" s="2"/>
      <c r="D42" s="22"/>
      <c r="E42" s="90"/>
      <c r="F42" s="164"/>
      <c r="G42" s="165"/>
      <c r="H42" s="166"/>
      <c r="I42" s="171"/>
      <c r="J42" s="167"/>
      <c r="K42" s="168"/>
      <c r="L42" s="27"/>
    </row>
    <row r="43" spans="1:12" s="1" customFormat="1" ht="16.5" thickBot="1" x14ac:dyDescent="0.3">
      <c r="A43" s="159" t="str">
        <f t="shared" si="6"/>
        <v/>
      </c>
      <c r="B43" s="2"/>
      <c r="C43" s="2"/>
      <c r="D43" s="22"/>
      <c r="E43" s="26" t="s">
        <v>26</v>
      </c>
      <c r="F43" s="160"/>
      <c r="G43" s="16"/>
      <c r="H43" s="161"/>
      <c r="I43" s="170"/>
      <c r="J43" s="162"/>
      <c r="K43" s="163"/>
      <c r="L43" s="28">
        <f>SUM(K38:K42)</f>
        <v>0</v>
      </c>
    </row>
    <row r="44" spans="1:12" s="60" customFormat="1" ht="16.5" customHeight="1" x14ac:dyDescent="0.25">
      <c r="A44" s="159" t="str">
        <f t="shared" si="6"/>
        <v/>
      </c>
      <c r="B44" s="43"/>
      <c r="C44" s="44"/>
      <c r="D44" s="61"/>
      <c r="E44" s="55"/>
      <c r="F44" s="56"/>
      <c r="G44" s="47"/>
      <c r="H44" s="57"/>
      <c r="I44" s="169"/>
      <c r="J44" s="54"/>
      <c r="K44" s="59"/>
      <c r="L44" s="52"/>
    </row>
    <row r="45" spans="1:12" s="1" customFormat="1" x14ac:dyDescent="0.25">
      <c r="A45" s="159" t="str">
        <f t="shared" si="6"/>
        <v/>
      </c>
      <c r="B45" s="2"/>
      <c r="C45" s="2"/>
      <c r="D45" s="22"/>
      <c r="E45" s="90" t="s">
        <v>55</v>
      </c>
      <c r="F45" s="20"/>
      <c r="G45" s="16"/>
      <c r="H45" s="3"/>
      <c r="I45" s="169"/>
      <c r="J45" s="35"/>
      <c r="K45" s="30"/>
      <c r="L45" s="27"/>
    </row>
    <row r="46" spans="1:12" s="53" customFormat="1" ht="18.75" x14ac:dyDescent="0.2">
      <c r="A46" s="159">
        <f t="shared" si="6"/>
        <v>12</v>
      </c>
      <c r="B46" s="2" t="s">
        <v>54</v>
      </c>
      <c r="C46" s="44"/>
      <c r="D46" s="45"/>
      <c r="E46" s="55" t="s">
        <v>37</v>
      </c>
      <c r="F46" s="46">
        <f>1283.4</f>
        <v>1283.4000000000001</v>
      </c>
      <c r="G46" s="47">
        <v>0.1</v>
      </c>
      <c r="H46" s="48">
        <f t="shared" ref="H46:H56" si="7">F46*(1+G46)</f>
        <v>1411.7400000000002</v>
      </c>
      <c r="I46" s="49" t="s">
        <v>14</v>
      </c>
      <c r="J46" s="54">
        <f>J$18</f>
        <v>0</v>
      </c>
      <c r="K46" s="51">
        <f t="shared" ref="K46:K56" si="8">J46*H46</f>
        <v>0</v>
      </c>
      <c r="L46" s="52"/>
    </row>
    <row r="47" spans="1:12" s="53" customFormat="1" ht="18.75" x14ac:dyDescent="0.2">
      <c r="A47" s="159">
        <f t="shared" si="6"/>
        <v>13</v>
      </c>
      <c r="B47" s="2" t="s">
        <v>54</v>
      </c>
      <c r="C47" s="44"/>
      <c r="D47" s="45"/>
      <c r="E47" s="55" t="s">
        <v>42</v>
      </c>
      <c r="F47" s="46">
        <f>1647.8</f>
        <v>1647.8</v>
      </c>
      <c r="G47" s="47">
        <v>0.1</v>
      </c>
      <c r="H47" s="48">
        <f t="shared" si="7"/>
        <v>1812.5800000000002</v>
      </c>
      <c r="I47" s="49" t="s">
        <v>14</v>
      </c>
      <c r="J47" s="54">
        <f>J$19</f>
        <v>0</v>
      </c>
      <c r="K47" s="51">
        <f t="shared" si="8"/>
        <v>0</v>
      </c>
      <c r="L47" s="52"/>
    </row>
    <row r="48" spans="1:12" s="53" customFormat="1" ht="18.75" x14ac:dyDescent="0.2">
      <c r="A48" s="159">
        <f t="shared" si="6"/>
        <v>14</v>
      </c>
      <c r="B48" s="2" t="s">
        <v>54</v>
      </c>
      <c r="C48" s="44"/>
      <c r="D48" s="45"/>
      <c r="E48" s="55" t="s">
        <v>41</v>
      </c>
      <c r="F48" s="46">
        <f>519.7</f>
        <v>519.70000000000005</v>
      </c>
      <c r="G48" s="47">
        <v>0.1</v>
      </c>
      <c r="H48" s="48">
        <f t="shared" si="7"/>
        <v>571.67000000000007</v>
      </c>
      <c r="I48" s="49" t="s">
        <v>14</v>
      </c>
      <c r="J48" s="54">
        <f>J$20</f>
        <v>0</v>
      </c>
      <c r="K48" s="51">
        <f t="shared" si="8"/>
        <v>0</v>
      </c>
      <c r="L48" s="52"/>
    </row>
    <row r="49" spans="1:12" s="53" customFormat="1" ht="18.75" x14ac:dyDescent="0.2">
      <c r="A49" s="159">
        <f t="shared" si="6"/>
        <v>15</v>
      </c>
      <c r="B49" s="2" t="s">
        <v>54</v>
      </c>
      <c r="C49" s="44"/>
      <c r="D49" s="45"/>
      <c r="E49" s="55" t="s">
        <v>39</v>
      </c>
      <c r="F49" s="46">
        <f>21</f>
        <v>21</v>
      </c>
      <c r="G49" s="47">
        <v>0</v>
      </c>
      <c r="H49" s="48">
        <f>F49*(1+G49)</f>
        <v>21</v>
      </c>
      <c r="I49" s="49" t="s">
        <v>25</v>
      </c>
      <c r="J49" s="54">
        <f>J$21</f>
        <v>0</v>
      </c>
      <c r="K49" s="51">
        <f>J49*H49</f>
        <v>0</v>
      </c>
      <c r="L49" s="52"/>
    </row>
    <row r="50" spans="1:12" s="53" customFormat="1" ht="18.75" x14ac:dyDescent="0.2">
      <c r="A50" s="159">
        <f t="shared" si="6"/>
        <v>16</v>
      </c>
      <c r="B50" s="2" t="s">
        <v>54</v>
      </c>
      <c r="C50" s="44"/>
      <c r="D50" s="45"/>
      <c r="E50" s="55" t="s">
        <v>40</v>
      </c>
      <c r="F50" s="46">
        <f>70*6.58</f>
        <v>460.6</v>
      </c>
      <c r="G50" s="47">
        <v>0.1</v>
      </c>
      <c r="H50" s="48">
        <f t="shared" si="7"/>
        <v>506.66000000000008</v>
      </c>
      <c r="I50" s="49" t="s">
        <v>14</v>
      </c>
      <c r="J50" s="54">
        <f>J$22</f>
        <v>0</v>
      </c>
      <c r="K50" s="51">
        <f t="shared" si="8"/>
        <v>0</v>
      </c>
      <c r="L50" s="52"/>
    </row>
    <row r="51" spans="1:12" s="1" customFormat="1" ht="16.5" thickBot="1" x14ac:dyDescent="0.25">
      <c r="A51" s="159" t="str">
        <f t="shared" si="6"/>
        <v/>
      </c>
      <c r="B51" s="2"/>
      <c r="C51" s="2"/>
      <c r="D51" s="22"/>
      <c r="E51" s="94"/>
      <c r="F51" s="23"/>
      <c r="G51" s="24"/>
      <c r="H51" s="23"/>
      <c r="I51" s="25"/>
      <c r="J51" s="34"/>
      <c r="K51" s="31"/>
      <c r="L51" s="27"/>
    </row>
    <row r="52" spans="1:12" s="1" customFormat="1" ht="16.5" thickBot="1" x14ac:dyDescent="0.25">
      <c r="A52" s="159" t="str">
        <f t="shared" si="6"/>
        <v/>
      </c>
      <c r="B52" s="2"/>
      <c r="C52" s="2"/>
      <c r="D52" s="22"/>
      <c r="E52" s="26" t="s">
        <v>57</v>
      </c>
      <c r="F52" s="20"/>
      <c r="G52" s="16"/>
      <c r="H52" s="3"/>
      <c r="I52" s="17"/>
      <c r="J52" s="35"/>
      <c r="K52" s="32"/>
      <c r="L52" s="28">
        <f>SUM(K45:K51)</f>
        <v>0</v>
      </c>
    </row>
    <row r="53" spans="1:12" s="60" customFormat="1" ht="16.5" customHeight="1" x14ac:dyDescent="0.25">
      <c r="A53" s="159" t="str">
        <f t="shared" si="6"/>
        <v/>
      </c>
      <c r="B53" s="43"/>
      <c r="C53" s="44"/>
      <c r="D53" s="61"/>
      <c r="E53" s="55"/>
      <c r="F53" s="56"/>
      <c r="G53" s="47"/>
      <c r="H53" s="57"/>
      <c r="I53" s="169"/>
      <c r="J53" s="54"/>
      <c r="K53" s="59"/>
      <c r="L53" s="52"/>
    </row>
    <row r="54" spans="1:12" s="1" customFormat="1" x14ac:dyDescent="0.25">
      <c r="A54" s="159" t="str">
        <f t="shared" si="6"/>
        <v/>
      </c>
      <c r="B54" s="2"/>
      <c r="C54" s="2"/>
      <c r="D54" s="22"/>
      <c r="E54" s="90" t="s">
        <v>56</v>
      </c>
      <c r="F54" s="20"/>
      <c r="G54" s="16"/>
      <c r="H54" s="3"/>
      <c r="I54" s="169"/>
      <c r="J54" s="35"/>
      <c r="K54" s="30"/>
      <c r="L54" s="27"/>
    </row>
    <row r="55" spans="1:12" s="53" customFormat="1" ht="18.75" x14ac:dyDescent="0.2">
      <c r="A55" s="159">
        <f t="shared" si="6"/>
        <v>17</v>
      </c>
      <c r="B55" s="2" t="s">
        <v>54</v>
      </c>
      <c r="C55" s="44"/>
      <c r="D55" s="45"/>
      <c r="E55" s="55" t="s">
        <v>38</v>
      </c>
      <c r="F55" s="46">
        <f>856</f>
        <v>856</v>
      </c>
      <c r="G55" s="47">
        <v>0.1</v>
      </c>
      <c r="H55" s="48">
        <f t="shared" si="7"/>
        <v>941.6</v>
      </c>
      <c r="I55" s="49" t="s">
        <v>14</v>
      </c>
      <c r="J55" s="54">
        <f>J$27</f>
        <v>0</v>
      </c>
      <c r="K55" s="51">
        <f t="shared" si="8"/>
        <v>0</v>
      </c>
      <c r="L55" s="52"/>
    </row>
    <row r="56" spans="1:12" s="53" customFormat="1" ht="31.5" x14ac:dyDescent="0.2">
      <c r="A56" s="159">
        <f t="shared" si="6"/>
        <v>18</v>
      </c>
      <c r="B56" s="2" t="s">
        <v>54</v>
      </c>
      <c r="C56" s="44"/>
      <c r="D56" s="45"/>
      <c r="E56" s="55" t="s">
        <v>44</v>
      </c>
      <c r="F56" s="56">
        <f>33*42</f>
        <v>1386</v>
      </c>
      <c r="G56" s="47">
        <v>0.1</v>
      </c>
      <c r="H56" s="48">
        <f t="shared" si="7"/>
        <v>1524.6000000000001</v>
      </c>
      <c r="I56" s="49" t="s">
        <v>14</v>
      </c>
      <c r="J56" s="54">
        <f>J$28</f>
        <v>0</v>
      </c>
      <c r="K56" s="51">
        <f t="shared" si="8"/>
        <v>0</v>
      </c>
      <c r="L56" s="52"/>
    </row>
    <row r="57" spans="1:12" s="1" customFormat="1" ht="16.5" thickBot="1" x14ac:dyDescent="0.25">
      <c r="A57" s="159" t="str">
        <f t="shared" si="6"/>
        <v/>
      </c>
      <c r="B57" s="2"/>
      <c r="C57" s="2"/>
      <c r="D57" s="22"/>
      <c r="E57" s="94"/>
      <c r="F57" s="23"/>
      <c r="G57" s="24"/>
      <c r="H57" s="23"/>
      <c r="I57" s="25"/>
      <c r="J57" s="34"/>
      <c r="K57" s="31"/>
      <c r="L57" s="27"/>
    </row>
    <row r="58" spans="1:12" s="1" customFormat="1" ht="16.5" thickBot="1" x14ac:dyDescent="0.25">
      <c r="A58" s="159" t="str">
        <f t="shared" si="6"/>
        <v/>
      </c>
      <c r="B58" s="2"/>
      <c r="C58" s="2"/>
      <c r="D58" s="22"/>
      <c r="E58" s="26" t="s">
        <v>58</v>
      </c>
      <c r="F58" s="20"/>
      <c r="G58" s="16"/>
      <c r="H58" s="3"/>
      <c r="I58" s="17"/>
      <c r="J58" s="35"/>
      <c r="K58" s="32"/>
      <c r="L58" s="28">
        <f>SUM(K54:K57)</f>
        <v>0</v>
      </c>
    </row>
    <row r="59" spans="1:12" s="60" customFormat="1" ht="18.75" x14ac:dyDescent="0.2">
      <c r="A59" s="159" t="str">
        <f>IF(F59&lt;&gt;"",1+MAX(A46:A58),"")</f>
        <v/>
      </c>
      <c r="B59" s="43"/>
      <c r="C59" s="44"/>
      <c r="D59" s="61"/>
      <c r="E59" s="55"/>
      <c r="F59" s="56"/>
      <c r="G59" s="47"/>
      <c r="H59" s="57"/>
      <c r="I59" s="58"/>
      <c r="J59" s="54"/>
      <c r="K59" s="59"/>
      <c r="L59" s="52"/>
    </row>
    <row r="60" spans="1:12" s="60" customFormat="1" ht="19.5" thickBot="1" x14ac:dyDescent="0.25">
      <c r="A60" s="41" t="str">
        <f>IF(F60&lt;&gt;"",1+MAX(A47:A59),"")</f>
        <v/>
      </c>
      <c r="B60" s="43"/>
      <c r="C60" s="44"/>
      <c r="D60" s="61"/>
      <c r="E60" s="55"/>
      <c r="F60" s="56"/>
      <c r="G60" s="47"/>
      <c r="H60" s="57"/>
      <c r="I60" s="58"/>
      <c r="J60" s="54"/>
      <c r="K60" s="59"/>
      <c r="L60" s="52"/>
    </row>
    <row r="61" spans="1:12" ht="16.5" thickBot="1" x14ac:dyDescent="0.25">
      <c r="A61" s="95" t="s">
        <v>13</v>
      </c>
      <c r="B61" s="96"/>
      <c r="C61" s="97"/>
      <c r="D61" s="97"/>
      <c r="E61" s="98"/>
      <c r="F61" s="99"/>
      <c r="G61" s="100"/>
      <c r="H61" s="100"/>
      <c r="I61" s="101"/>
      <c r="J61" s="37"/>
      <c r="K61" s="102">
        <f>(SUM(K37:K60))/1</f>
        <v>0</v>
      </c>
      <c r="L61" s="147">
        <f>(SUM(L37:L60))/1</f>
        <v>0</v>
      </c>
    </row>
    <row r="62" spans="1:12" ht="16.5" thickBot="1" x14ac:dyDescent="0.25">
      <c r="A62" s="109" t="s">
        <v>21</v>
      </c>
      <c r="B62" s="110"/>
      <c r="C62" s="111"/>
      <c r="D62" s="111"/>
      <c r="E62" s="112"/>
      <c r="F62" s="113"/>
      <c r="G62" s="114"/>
      <c r="H62" s="114"/>
      <c r="I62" s="115"/>
      <c r="J62" s="118">
        <v>0.05</v>
      </c>
      <c r="K62" s="116">
        <f>J62*K61</f>
        <v>0</v>
      </c>
      <c r="L62" s="117">
        <f>J62*L61</f>
        <v>0</v>
      </c>
    </row>
    <row r="63" spans="1:12" ht="16.5" thickBot="1" x14ac:dyDescent="0.25">
      <c r="A63" s="109" t="s">
        <v>22</v>
      </c>
      <c r="B63" s="110"/>
      <c r="C63" s="111"/>
      <c r="D63" s="111"/>
      <c r="E63" s="112"/>
      <c r="F63" s="113"/>
      <c r="G63" s="114"/>
      <c r="H63" s="114"/>
      <c r="I63" s="115"/>
      <c r="J63" s="118">
        <v>0.2</v>
      </c>
      <c r="K63" s="116">
        <f>J63*K61</f>
        <v>0</v>
      </c>
      <c r="L63" s="117">
        <f>J63*L61</f>
        <v>0</v>
      </c>
    </row>
    <row r="64" spans="1:12" ht="16.5" thickBot="1" x14ac:dyDescent="0.25">
      <c r="A64" s="172" t="s">
        <v>47</v>
      </c>
      <c r="B64" s="173"/>
      <c r="C64" s="174"/>
      <c r="D64" s="174"/>
      <c r="E64" s="175"/>
      <c r="F64" s="176"/>
      <c r="G64" s="177"/>
      <c r="H64" s="178"/>
      <c r="I64" s="174"/>
      <c r="J64" s="179"/>
      <c r="K64" s="180">
        <f>SUM(K61:K63)</f>
        <v>0</v>
      </c>
      <c r="L64" s="180">
        <f>SUM(L61:L63)</f>
        <v>0</v>
      </c>
    </row>
    <row r="65" spans="1:12" s="42" customFormat="1" ht="16.5" thickBot="1" x14ac:dyDescent="0.25">
      <c r="A65" s="159" t="str">
        <f>IF(F65&lt;&gt;"",1+MAX(#REF!),"")</f>
        <v/>
      </c>
      <c r="B65" s="182"/>
      <c r="C65" s="183"/>
      <c r="D65" s="184"/>
      <c r="E65" s="185" t="s">
        <v>48</v>
      </c>
      <c r="F65" s="186"/>
      <c r="G65" s="187"/>
      <c r="H65" s="187"/>
      <c r="I65" s="187"/>
      <c r="J65" s="188"/>
      <c r="K65" s="189"/>
      <c r="L65" s="135"/>
    </row>
    <row r="66" spans="1:12" s="1" customFormat="1" ht="16.5" thickBot="1" x14ac:dyDescent="0.25">
      <c r="A66" s="159" t="str">
        <f>IF(F66&lt;&gt;"",1+MAX(A65:A65),"")</f>
        <v/>
      </c>
      <c r="B66" s="21"/>
      <c r="C66" s="91"/>
      <c r="D66" s="136"/>
      <c r="E66" s="137" t="s">
        <v>23</v>
      </c>
      <c r="F66" s="138"/>
      <c r="G66" s="139"/>
      <c r="H66" s="92"/>
      <c r="I66" s="93"/>
      <c r="J66" s="140"/>
      <c r="K66" s="141"/>
      <c r="L66" s="14"/>
    </row>
    <row r="67" spans="1:12" s="1" customFormat="1" x14ac:dyDescent="0.2">
      <c r="A67" s="159" t="str">
        <f>IF(F67&lt;&gt;"",1+MAX(A65:A66),"")</f>
        <v/>
      </c>
      <c r="B67" s="2"/>
      <c r="C67" s="2"/>
      <c r="D67" s="22"/>
      <c r="E67" s="90" t="s">
        <v>24</v>
      </c>
      <c r="F67" s="20"/>
      <c r="G67" s="16"/>
      <c r="H67" s="3"/>
      <c r="I67" s="17"/>
      <c r="J67" s="35"/>
      <c r="K67" s="30"/>
      <c r="L67" s="27"/>
    </row>
    <row r="68" spans="1:12" s="53" customFormat="1" ht="63" x14ac:dyDescent="0.2">
      <c r="A68" s="159">
        <f>IF(F68&lt;&gt;"",1+MAX(A49:A67),"")</f>
        <v>19</v>
      </c>
      <c r="B68" s="2" t="s">
        <v>35</v>
      </c>
      <c r="C68" s="44"/>
      <c r="D68" s="45"/>
      <c r="E68" s="55" t="s">
        <v>36</v>
      </c>
      <c r="F68" s="56">
        <f>21761.5*1.118</f>
        <v>24329.357000000004</v>
      </c>
      <c r="G68" s="47">
        <v>0.1</v>
      </c>
      <c r="H68" s="48">
        <f t="shared" ref="H68" si="9">F68*(1+G68)</f>
        <v>26762.292700000005</v>
      </c>
      <c r="I68" s="49" t="s">
        <v>17</v>
      </c>
      <c r="J68" s="54">
        <f>J$12</f>
        <v>0</v>
      </c>
      <c r="K68" s="51">
        <f t="shared" ref="K68" si="10">J68*H68</f>
        <v>0</v>
      </c>
      <c r="L68" s="52"/>
    </row>
    <row r="69" spans="1:12" s="53" customFormat="1" ht="47.25" x14ac:dyDescent="0.2">
      <c r="A69" s="159">
        <f t="shared" ref="A69:A87" si="11">IF(F69&lt;&gt;"",1+MAX(A50:A68),"")</f>
        <v>20</v>
      </c>
      <c r="B69" s="2" t="s">
        <v>35</v>
      </c>
      <c r="C69" s="44"/>
      <c r="D69" s="45"/>
      <c r="E69" s="55" t="s">
        <v>43</v>
      </c>
      <c r="F69" s="46">
        <f>(987*6)+(336.8*3*2+1393.7*3*2)</f>
        <v>16305</v>
      </c>
      <c r="G69" s="47">
        <v>0.1</v>
      </c>
      <c r="H69" s="48">
        <f t="shared" ref="H69" si="12">F69*(1+G69)</f>
        <v>17935.5</v>
      </c>
      <c r="I69" s="49" t="s">
        <v>17</v>
      </c>
      <c r="J69" s="54">
        <f>J$13</f>
        <v>0</v>
      </c>
      <c r="K69" s="51">
        <f t="shared" ref="K69" si="13">J69*H69</f>
        <v>0</v>
      </c>
      <c r="L69" s="52"/>
    </row>
    <row r="70" spans="1:12" s="1" customFormat="1" ht="16.5" thickBot="1" x14ac:dyDescent="0.3">
      <c r="A70" s="159" t="str">
        <f t="shared" si="11"/>
        <v/>
      </c>
      <c r="B70" s="2"/>
      <c r="C70" s="2"/>
      <c r="D70" s="22"/>
      <c r="E70" s="90"/>
      <c r="F70" s="164"/>
      <c r="G70" s="165"/>
      <c r="H70" s="166"/>
      <c r="I70" s="171"/>
      <c r="J70" s="167"/>
      <c r="K70" s="168"/>
      <c r="L70" s="27"/>
    </row>
    <row r="71" spans="1:12" s="1" customFormat="1" ht="16.5" thickBot="1" x14ac:dyDescent="0.3">
      <c r="A71" s="159" t="str">
        <f t="shared" si="11"/>
        <v/>
      </c>
      <c r="B71" s="2"/>
      <c r="C71" s="2"/>
      <c r="D71" s="22"/>
      <c r="E71" s="26" t="s">
        <v>26</v>
      </c>
      <c r="F71" s="160"/>
      <c r="G71" s="16"/>
      <c r="H71" s="161"/>
      <c r="I71" s="170"/>
      <c r="J71" s="162"/>
      <c r="K71" s="163"/>
      <c r="L71" s="28">
        <f>SUM(K66:K70)</f>
        <v>0</v>
      </c>
    </row>
    <row r="72" spans="1:12" s="60" customFormat="1" ht="16.5" customHeight="1" x14ac:dyDescent="0.25">
      <c r="A72" s="159" t="str">
        <f t="shared" si="11"/>
        <v/>
      </c>
      <c r="B72" s="43"/>
      <c r="C72" s="44"/>
      <c r="D72" s="61"/>
      <c r="E72" s="55"/>
      <c r="F72" s="56"/>
      <c r="G72" s="47"/>
      <c r="H72" s="57"/>
      <c r="I72" s="169"/>
      <c r="J72" s="54"/>
      <c r="K72" s="59"/>
      <c r="L72" s="52"/>
    </row>
    <row r="73" spans="1:12" s="1" customFormat="1" x14ac:dyDescent="0.25">
      <c r="A73" s="159" t="str">
        <f t="shared" si="11"/>
        <v/>
      </c>
      <c r="B73" s="2"/>
      <c r="C73" s="2"/>
      <c r="D73" s="22"/>
      <c r="E73" s="90" t="s">
        <v>55</v>
      </c>
      <c r="F73" s="20"/>
      <c r="G73" s="16"/>
      <c r="H73" s="3"/>
      <c r="I73" s="169"/>
      <c r="J73" s="35"/>
      <c r="K73" s="30"/>
      <c r="L73" s="27"/>
    </row>
    <row r="74" spans="1:12" s="53" customFormat="1" ht="18.75" x14ac:dyDescent="0.2">
      <c r="A74" s="159">
        <f t="shared" si="11"/>
        <v>21</v>
      </c>
      <c r="B74" s="2" t="s">
        <v>35</v>
      </c>
      <c r="C74" s="44"/>
      <c r="D74" s="45"/>
      <c r="E74" s="55" t="s">
        <v>37</v>
      </c>
      <c r="F74" s="46">
        <f>987</f>
        <v>987</v>
      </c>
      <c r="G74" s="47">
        <v>0.1</v>
      </c>
      <c r="H74" s="48">
        <f t="shared" ref="H74:H84" si="14">F74*(1+G74)</f>
        <v>1085.7</v>
      </c>
      <c r="I74" s="49" t="s">
        <v>14</v>
      </c>
      <c r="J74" s="54">
        <f>J$18</f>
        <v>0</v>
      </c>
      <c r="K74" s="51">
        <f t="shared" ref="K74:K84" si="15">J74*H74</f>
        <v>0</v>
      </c>
      <c r="L74" s="52"/>
    </row>
    <row r="75" spans="1:12" s="53" customFormat="1" ht="18.75" x14ac:dyDescent="0.2">
      <c r="A75" s="159">
        <f t="shared" si="11"/>
        <v>22</v>
      </c>
      <c r="B75" s="2" t="s">
        <v>35</v>
      </c>
      <c r="C75" s="44"/>
      <c r="D75" s="45"/>
      <c r="E75" s="55" t="s">
        <v>42</v>
      </c>
      <c r="F75" s="46">
        <f>1393.7</f>
        <v>1393.7</v>
      </c>
      <c r="G75" s="47">
        <v>0.1</v>
      </c>
      <c r="H75" s="48">
        <f t="shared" ref="H75" si="16">F75*(1+G75)</f>
        <v>1533.0700000000002</v>
      </c>
      <c r="I75" s="49" t="s">
        <v>14</v>
      </c>
      <c r="J75" s="54">
        <f>J$19</f>
        <v>0</v>
      </c>
      <c r="K75" s="51">
        <f t="shared" ref="K75" si="17">J75*H75</f>
        <v>0</v>
      </c>
      <c r="L75" s="52"/>
    </row>
    <row r="76" spans="1:12" s="53" customFormat="1" ht="18.75" x14ac:dyDescent="0.2">
      <c r="A76" s="159">
        <f t="shared" si="11"/>
        <v>23</v>
      </c>
      <c r="B76" s="2" t="s">
        <v>35</v>
      </c>
      <c r="C76" s="44"/>
      <c r="D76" s="45"/>
      <c r="E76" s="55" t="s">
        <v>41</v>
      </c>
      <c r="F76" s="46">
        <f>336.8</f>
        <v>336.8</v>
      </c>
      <c r="G76" s="47">
        <v>0.1</v>
      </c>
      <c r="H76" s="48">
        <f t="shared" si="14"/>
        <v>370.48</v>
      </c>
      <c r="I76" s="49" t="s">
        <v>14</v>
      </c>
      <c r="J76" s="54">
        <f>J$20</f>
        <v>0</v>
      </c>
      <c r="K76" s="51">
        <f t="shared" si="15"/>
        <v>0</v>
      </c>
      <c r="L76" s="52"/>
    </row>
    <row r="77" spans="1:12" s="53" customFormat="1" ht="18.75" x14ac:dyDescent="0.2">
      <c r="A77" s="159">
        <f t="shared" si="11"/>
        <v>24</v>
      </c>
      <c r="B77" s="2" t="s">
        <v>35</v>
      </c>
      <c r="C77" s="44"/>
      <c r="D77" s="45"/>
      <c r="E77" s="55" t="s">
        <v>39</v>
      </c>
      <c r="F77" s="46">
        <f>15</f>
        <v>15</v>
      </c>
      <c r="G77" s="47">
        <v>0</v>
      </c>
      <c r="H77" s="48">
        <f t="shared" ref="H77" si="18">F77*(1+G77)</f>
        <v>15</v>
      </c>
      <c r="I77" s="49" t="s">
        <v>25</v>
      </c>
      <c r="J77" s="54">
        <f>J$21</f>
        <v>0</v>
      </c>
      <c r="K77" s="51">
        <f t="shared" ref="K77" si="19">J77*H77</f>
        <v>0</v>
      </c>
      <c r="L77" s="52"/>
    </row>
    <row r="78" spans="1:12" s="53" customFormat="1" ht="18.75" x14ac:dyDescent="0.2">
      <c r="A78" s="159">
        <f t="shared" si="11"/>
        <v>25</v>
      </c>
      <c r="B78" s="2" t="s">
        <v>35</v>
      </c>
      <c r="C78" s="44"/>
      <c r="D78" s="45"/>
      <c r="E78" s="55" t="s">
        <v>40</v>
      </c>
      <c r="F78" s="46">
        <f>96*6.58</f>
        <v>631.68000000000006</v>
      </c>
      <c r="G78" s="47">
        <v>0.1</v>
      </c>
      <c r="H78" s="48">
        <f t="shared" si="14"/>
        <v>694.84800000000007</v>
      </c>
      <c r="I78" s="49" t="s">
        <v>14</v>
      </c>
      <c r="J78" s="54">
        <f>J$22</f>
        <v>0</v>
      </c>
      <c r="K78" s="51">
        <f t="shared" si="15"/>
        <v>0</v>
      </c>
      <c r="L78" s="52"/>
    </row>
    <row r="79" spans="1:12" s="1" customFormat="1" ht="16.5" thickBot="1" x14ac:dyDescent="0.25">
      <c r="A79" s="159" t="str">
        <f t="shared" si="11"/>
        <v/>
      </c>
      <c r="B79" s="2"/>
      <c r="C79" s="2"/>
      <c r="D79" s="22"/>
      <c r="E79" s="94"/>
      <c r="F79" s="23"/>
      <c r="G79" s="24"/>
      <c r="H79" s="23"/>
      <c r="I79" s="25"/>
      <c r="J79" s="34"/>
      <c r="K79" s="31"/>
      <c r="L79" s="27"/>
    </row>
    <row r="80" spans="1:12" s="1" customFormat="1" ht="16.5" thickBot="1" x14ac:dyDescent="0.25">
      <c r="A80" s="159" t="str">
        <f t="shared" si="11"/>
        <v/>
      </c>
      <c r="B80" s="2"/>
      <c r="C80" s="2"/>
      <c r="D80" s="22"/>
      <c r="E80" s="26" t="s">
        <v>57</v>
      </c>
      <c r="F80" s="20"/>
      <c r="G80" s="16"/>
      <c r="H80" s="3"/>
      <c r="I80" s="17"/>
      <c r="J80" s="35"/>
      <c r="K80" s="32"/>
      <c r="L80" s="28">
        <f>SUM(K73:K79)</f>
        <v>0</v>
      </c>
    </row>
    <row r="81" spans="1:12" s="60" customFormat="1" ht="16.5" customHeight="1" x14ac:dyDescent="0.25">
      <c r="A81" s="159" t="str">
        <f t="shared" si="11"/>
        <v/>
      </c>
      <c r="B81" s="43"/>
      <c r="C81" s="44"/>
      <c r="D81" s="61"/>
      <c r="E81" s="55"/>
      <c r="F81" s="56"/>
      <c r="G81" s="47"/>
      <c r="H81" s="57"/>
      <c r="I81" s="169"/>
      <c r="J81" s="54"/>
      <c r="K81" s="59"/>
      <c r="L81" s="52"/>
    </row>
    <row r="82" spans="1:12" s="1" customFormat="1" x14ac:dyDescent="0.25">
      <c r="A82" s="159" t="str">
        <f t="shared" si="11"/>
        <v/>
      </c>
      <c r="B82" s="2"/>
      <c r="C82" s="2"/>
      <c r="D82" s="22"/>
      <c r="E82" s="90" t="s">
        <v>56</v>
      </c>
      <c r="F82" s="20"/>
      <c r="G82" s="16"/>
      <c r="H82" s="3"/>
      <c r="I82" s="169"/>
      <c r="J82" s="35"/>
      <c r="K82" s="30"/>
      <c r="L82" s="27"/>
    </row>
    <row r="83" spans="1:12" s="53" customFormat="1" ht="18.75" x14ac:dyDescent="0.2">
      <c r="A83" s="159">
        <f t="shared" si="11"/>
        <v>26</v>
      </c>
      <c r="B83" s="2" t="s">
        <v>35</v>
      </c>
      <c r="C83" s="44"/>
      <c r="D83" s="45"/>
      <c r="E83" s="55" t="s">
        <v>38</v>
      </c>
      <c r="F83" s="46">
        <f>720.7</f>
        <v>720.7</v>
      </c>
      <c r="G83" s="47">
        <v>0.1</v>
      </c>
      <c r="H83" s="48">
        <f t="shared" ref="H83" si="20">F83*(1+G83)</f>
        <v>792.7700000000001</v>
      </c>
      <c r="I83" s="49" t="s">
        <v>14</v>
      </c>
      <c r="J83" s="54">
        <f>J$27</f>
        <v>0</v>
      </c>
      <c r="K83" s="51">
        <f t="shared" ref="K83" si="21">J83*H83</f>
        <v>0</v>
      </c>
      <c r="L83" s="52"/>
    </row>
    <row r="84" spans="1:12" s="53" customFormat="1" ht="31.5" x14ac:dyDescent="0.2">
      <c r="A84" s="159">
        <f t="shared" si="11"/>
        <v>27</v>
      </c>
      <c r="B84" s="2" t="s">
        <v>35</v>
      </c>
      <c r="C84" s="44"/>
      <c r="D84" s="45"/>
      <c r="E84" s="55" t="s">
        <v>44</v>
      </c>
      <c r="F84" s="56">
        <f>25*42</f>
        <v>1050</v>
      </c>
      <c r="G84" s="47">
        <v>0.1</v>
      </c>
      <c r="H84" s="48">
        <f t="shared" si="14"/>
        <v>1155</v>
      </c>
      <c r="I84" s="49" t="s">
        <v>14</v>
      </c>
      <c r="J84" s="54">
        <f>J$28</f>
        <v>0</v>
      </c>
      <c r="K84" s="51">
        <f t="shared" si="15"/>
        <v>0</v>
      </c>
      <c r="L84" s="52"/>
    </row>
    <row r="85" spans="1:12" s="1" customFormat="1" ht="16.5" thickBot="1" x14ac:dyDescent="0.25">
      <c r="A85" s="159" t="str">
        <f t="shared" si="11"/>
        <v/>
      </c>
      <c r="B85" s="2"/>
      <c r="C85" s="2"/>
      <c r="D85" s="22"/>
      <c r="E85" s="94"/>
      <c r="F85" s="23"/>
      <c r="G85" s="24"/>
      <c r="H85" s="23"/>
      <c r="I85" s="25"/>
      <c r="J85" s="34"/>
      <c r="K85" s="31"/>
      <c r="L85" s="27"/>
    </row>
    <row r="86" spans="1:12" s="1" customFormat="1" ht="16.5" thickBot="1" x14ac:dyDescent="0.25">
      <c r="A86" s="159" t="str">
        <f t="shared" si="11"/>
        <v/>
      </c>
      <c r="B86" s="2"/>
      <c r="C86" s="2"/>
      <c r="D86" s="22"/>
      <c r="E86" s="26" t="s">
        <v>58</v>
      </c>
      <c r="F86" s="20"/>
      <c r="G86" s="16"/>
      <c r="H86" s="3"/>
      <c r="I86" s="17"/>
      <c r="J86" s="35"/>
      <c r="K86" s="32"/>
      <c r="L86" s="28">
        <f>SUM(K82:K85)</f>
        <v>0</v>
      </c>
    </row>
    <row r="87" spans="1:12" s="60" customFormat="1" ht="18.75" x14ac:dyDescent="0.2">
      <c r="A87" s="159" t="str">
        <f t="shared" si="11"/>
        <v/>
      </c>
      <c r="B87" s="43"/>
      <c r="C87" s="44"/>
      <c r="D87" s="61"/>
      <c r="E87" s="55"/>
      <c r="F87" s="56"/>
      <c r="G87" s="47"/>
      <c r="H87" s="57"/>
      <c r="I87" s="58"/>
      <c r="J87" s="54"/>
      <c r="K87" s="59"/>
      <c r="L87" s="52"/>
    </row>
    <row r="88" spans="1:12" s="60" customFormat="1" ht="19.5" thickBot="1" x14ac:dyDescent="0.25">
      <c r="A88" s="41" t="str">
        <f>IF(F88&lt;&gt;"",1+MAX(A75:A87),"")</f>
        <v/>
      </c>
      <c r="B88" s="43"/>
      <c r="C88" s="44"/>
      <c r="D88" s="61"/>
      <c r="E88" s="55"/>
      <c r="F88" s="56"/>
      <c r="G88" s="47"/>
      <c r="H88" s="57"/>
      <c r="I88" s="58"/>
      <c r="J88" s="54"/>
      <c r="K88" s="59"/>
      <c r="L88" s="52"/>
    </row>
    <row r="89" spans="1:12" ht="16.5" thickBot="1" x14ac:dyDescent="0.25">
      <c r="A89" s="95" t="s">
        <v>13</v>
      </c>
      <c r="B89" s="96"/>
      <c r="C89" s="97"/>
      <c r="D89" s="97"/>
      <c r="E89" s="98"/>
      <c r="F89" s="99"/>
      <c r="G89" s="100"/>
      <c r="H89" s="100"/>
      <c r="I89" s="101"/>
      <c r="J89" s="37"/>
      <c r="K89" s="102">
        <f>(SUM(K65:K88))/1</f>
        <v>0</v>
      </c>
      <c r="L89" s="147">
        <f>(SUM(L65:L88))/1</f>
        <v>0</v>
      </c>
    </row>
    <row r="90" spans="1:12" ht="16.5" thickBot="1" x14ac:dyDescent="0.25">
      <c r="A90" s="109" t="s">
        <v>21</v>
      </c>
      <c r="B90" s="110"/>
      <c r="C90" s="111"/>
      <c r="D90" s="111"/>
      <c r="E90" s="112"/>
      <c r="F90" s="113"/>
      <c r="G90" s="114"/>
      <c r="H90" s="114"/>
      <c r="I90" s="115"/>
      <c r="J90" s="118">
        <v>0.05</v>
      </c>
      <c r="K90" s="116">
        <f>J90*K89</f>
        <v>0</v>
      </c>
      <c r="L90" s="117">
        <f>J90*L89</f>
        <v>0</v>
      </c>
    </row>
    <row r="91" spans="1:12" ht="16.5" thickBot="1" x14ac:dyDescent="0.25">
      <c r="A91" s="109" t="s">
        <v>22</v>
      </c>
      <c r="B91" s="110"/>
      <c r="C91" s="111"/>
      <c r="D91" s="111"/>
      <c r="E91" s="112"/>
      <c r="F91" s="113"/>
      <c r="G91" s="114"/>
      <c r="H91" s="114"/>
      <c r="I91" s="115"/>
      <c r="J91" s="118">
        <v>0.2</v>
      </c>
      <c r="K91" s="116">
        <f>J91*K89</f>
        <v>0</v>
      </c>
      <c r="L91" s="117">
        <f>J91*L89</f>
        <v>0</v>
      </c>
    </row>
    <row r="92" spans="1:12" ht="16.5" thickBot="1" x14ac:dyDescent="0.25">
      <c r="A92" s="172" t="s">
        <v>49</v>
      </c>
      <c r="B92" s="173"/>
      <c r="C92" s="174"/>
      <c r="D92" s="174"/>
      <c r="E92" s="175"/>
      <c r="F92" s="176"/>
      <c r="G92" s="177"/>
      <c r="H92" s="178"/>
      <c r="I92" s="174"/>
      <c r="J92" s="179"/>
      <c r="K92" s="180">
        <f>SUM(K89:K91)</f>
        <v>0</v>
      </c>
      <c r="L92" s="180">
        <f>SUM(L89:L91)</f>
        <v>0</v>
      </c>
    </row>
    <row r="93" spans="1:12" x14ac:dyDescent="0.2">
      <c r="A93" s="145" t="s">
        <v>32</v>
      </c>
      <c r="L93" s="148"/>
    </row>
    <row r="94" spans="1:12" x14ac:dyDescent="0.2">
      <c r="A94" s="146" t="s">
        <v>33</v>
      </c>
      <c r="L94" s="148"/>
    </row>
    <row r="95" spans="1:12" ht="16.5" thickBot="1" x14ac:dyDescent="0.25">
      <c r="A95" s="149"/>
      <c r="B95" s="150"/>
      <c r="C95" s="151"/>
      <c r="D95" s="151"/>
      <c r="E95" s="152"/>
      <c r="F95" s="153"/>
      <c r="G95" s="154"/>
      <c r="H95" s="154"/>
      <c r="I95" s="151"/>
      <c r="J95" s="155"/>
      <c r="K95" s="156"/>
      <c r="L95" s="157"/>
    </row>
  </sheetData>
  <pageMargins left="0.7" right="0.7" top="0.7" bottom="0.7" header="0.3" footer="0.3"/>
  <pageSetup paperSize="140" scale="72" fitToHeight="0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CE2084F5-D5E5-45CF-89B6-BBAB9123CAB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ESTIMATE</vt:lpstr>
      <vt:lpstr>ESTIMATE!Print_Area</vt:lpstr>
      <vt:lpstr>SUMMARY!Print_Area</vt:lpstr>
      <vt:lpstr>ESTIMATE!Print_Titles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2023-12-24T11:17:35Z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{CE2084F5-D5E5-45CF-89B6-BBAB9123CAB5}</vt:lpwstr>
  </property>
</Properties>
</file>