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.A.R\Desktop\SAMPLES 2023\EXTERIOR FINISHES\"/>
    </mc:Choice>
  </mc:AlternateContent>
  <bookViews>
    <workbookView xWindow="28680" yWindow="-120" windowWidth="29040" windowHeight="15840"/>
  </bookViews>
  <sheets>
    <sheet name="SIDING &amp; STONE TAKEOFFS" sheetId="12" r:id="rId1"/>
  </sheets>
  <definedNames>
    <definedName name="_xlnm._FilterDatabase" localSheetId="0" hidden="1">'SIDING &amp; STONE TAKEOFFS'!$E$1:$E$295</definedName>
    <definedName name="_xlnm.Print_Area" localSheetId="0">'SIDING &amp; STONE TAKEOFFS'!$A$1:$O$262</definedName>
    <definedName name="_xlnm.Print_Titles" localSheetId="0">'SIDING &amp; STONE TAKEOFFS'!$1:$8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55" i="12" l="1"/>
  <c r="K255" i="12"/>
  <c r="J255" i="12"/>
  <c r="J219" i="12"/>
  <c r="K219" i="12"/>
  <c r="L219" i="12"/>
  <c r="F140" i="12"/>
  <c r="A136" i="12"/>
  <c r="A137" i="12"/>
  <c r="A138" i="12"/>
  <c r="A139" i="12"/>
  <c r="A143" i="12"/>
  <c r="A142" i="12"/>
  <c r="A141" i="12"/>
  <c r="M140" i="12"/>
  <c r="J214" i="12"/>
  <c r="K214" i="12"/>
  <c r="L214" i="12"/>
  <c r="L250" i="12"/>
  <c r="K250" i="12"/>
  <c r="J250" i="12"/>
  <c r="J213" i="12"/>
  <c r="K213" i="12"/>
  <c r="L213" i="12"/>
  <c r="L166" i="12"/>
  <c r="K166" i="12"/>
  <c r="J166" i="12"/>
  <c r="J57" i="12"/>
  <c r="K57" i="12"/>
  <c r="L57" i="12"/>
  <c r="J160" i="12"/>
  <c r="K160" i="12"/>
  <c r="L160" i="12"/>
  <c r="J36" i="12"/>
  <c r="K36" i="12"/>
  <c r="L36" i="12"/>
  <c r="J44" i="12"/>
  <c r="K44" i="12"/>
  <c r="L44" i="12"/>
  <c r="J52" i="12"/>
  <c r="K52" i="12"/>
  <c r="L52" i="12"/>
  <c r="J153" i="12"/>
  <c r="K153" i="12"/>
  <c r="L153" i="12"/>
  <c r="J169" i="12"/>
  <c r="K169" i="12"/>
  <c r="L169" i="12"/>
  <c r="J150" i="12"/>
  <c r="K150" i="12"/>
  <c r="L150" i="12"/>
  <c r="J230" i="12"/>
  <c r="K230" i="12"/>
  <c r="L230" i="12"/>
  <c r="A231" i="12"/>
  <c r="A232" i="12"/>
  <c r="A234" i="12"/>
  <c r="A235" i="12"/>
  <c r="A236" i="12"/>
  <c r="A237" i="12"/>
  <c r="A238" i="12"/>
  <c r="A239" i="12"/>
  <c r="A241" i="12"/>
  <c r="A242" i="12"/>
  <c r="A243" i="12"/>
  <c r="A244" i="12"/>
  <c r="A246" i="12"/>
  <c r="A247" i="12"/>
  <c r="A248" i="12"/>
  <c r="A249" i="12"/>
  <c r="A251" i="12"/>
  <c r="A252" i="12"/>
  <c r="A253" i="12"/>
  <c r="A254" i="12"/>
  <c r="A256" i="12"/>
  <c r="A257" i="12"/>
  <c r="A151" i="12"/>
  <c r="A152" i="12"/>
  <c r="A154" i="12"/>
  <c r="A155" i="12"/>
  <c r="A156" i="12"/>
  <c r="A157" i="12"/>
  <c r="A158" i="12"/>
  <c r="A159" i="12"/>
  <c r="A161" i="12"/>
  <c r="A162" i="12"/>
  <c r="A163" i="12"/>
  <c r="A164" i="12"/>
  <c r="A165" i="12"/>
  <c r="A167" i="12"/>
  <c r="A168" i="12"/>
  <c r="A170" i="12"/>
  <c r="A171" i="12"/>
  <c r="A172" i="12"/>
  <c r="A173" i="12"/>
  <c r="A175" i="12"/>
  <c r="A176" i="12"/>
  <c r="A177" i="12"/>
  <c r="A178" i="12"/>
  <c r="A179" i="12"/>
  <c r="A180" i="12"/>
  <c r="A182" i="12"/>
  <c r="A183" i="12"/>
  <c r="A184" i="12"/>
  <c r="A185" i="12"/>
  <c r="A188" i="12"/>
  <c r="A189" i="12"/>
  <c r="A190" i="12"/>
  <c r="A191" i="12"/>
  <c r="A193" i="12"/>
  <c r="A194" i="12"/>
  <c r="A195" i="12"/>
  <c r="A196" i="12"/>
  <c r="A198" i="12"/>
  <c r="A199" i="12"/>
  <c r="A200" i="12"/>
  <c r="A201" i="12"/>
  <c r="A203" i="12"/>
  <c r="A204" i="12"/>
  <c r="A205" i="12"/>
  <c r="A206" i="12"/>
  <c r="A209" i="12"/>
  <c r="A210" i="12"/>
  <c r="A211" i="12"/>
  <c r="A212" i="12"/>
  <c r="A215" i="12"/>
  <c r="A216" i="12"/>
  <c r="A217" i="12"/>
  <c r="A218" i="12"/>
  <c r="A220" i="12"/>
  <c r="A221" i="12"/>
  <c r="A13" i="12"/>
  <c r="A14" i="12"/>
  <c r="A16" i="12"/>
  <c r="A17" i="12"/>
  <c r="A18" i="12"/>
  <c r="A19" i="12"/>
  <c r="A20" i="12"/>
  <c r="A21" i="12"/>
  <c r="A23" i="12"/>
  <c r="A24" i="12"/>
  <c r="A25" i="12"/>
  <c r="A26" i="12"/>
  <c r="A28" i="12"/>
  <c r="A29" i="12"/>
  <c r="A30" i="12"/>
  <c r="A31" i="12"/>
  <c r="A32" i="12"/>
  <c r="A34" i="12"/>
  <c r="A35" i="12"/>
  <c r="A37" i="12"/>
  <c r="A38" i="12"/>
  <c r="A39" i="12"/>
  <c r="A40" i="12"/>
  <c r="A42" i="12"/>
  <c r="A43" i="12"/>
  <c r="A45" i="12"/>
  <c r="A46" i="12"/>
  <c r="A47" i="12"/>
  <c r="A48" i="12"/>
  <c r="A50" i="12"/>
  <c r="A51" i="12"/>
  <c r="A53" i="12"/>
  <c r="A54" i="12"/>
  <c r="A55" i="12"/>
  <c r="A56" i="12"/>
  <c r="A58" i="12"/>
  <c r="A59" i="12"/>
  <c r="A60" i="12"/>
  <c r="A61" i="12"/>
  <c r="A63" i="12"/>
  <c r="A64" i="12"/>
  <c r="A65" i="12"/>
  <c r="A66" i="12"/>
  <c r="A67" i="12"/>
  <c r="A68" i="12"/>
  <c r="A75" i="12"/>
  <c r="A76" i="12"/>
  <c r="A77" i="12"/>
  <c r="A78" i="12"/>
  <c r="A80" i="12"/>
  <c r="A81" i="12"/>
  <c r="A82" i="12"/>
  <c r="A83" i="12"/>
  <c r="A85" i="12"/>
  <c r="A86" i="12"/>
  <c r="A87" i="12"/>
  <c r="A88" i="12"/>
  <c r="A90" i="12"/>
  <c r="A91" i="12"/>
  <c r="A92" i="12"/>
  <c r="A93" i="12"/>
  <c r="A95" i="12"/>
  <c r="A96" i="12"/>
  <c r="A97" i="12"/>
  <c r="A98" i="12"/>
  <c r="A100" i="12"/>
  <c r="A101" i="12"/>
  <c r="A102" i="12"/>
  <c r="A103" i="12"/>
  <c r="A105" i="12"/>
  <c r="A106" i="12"/>
  <c r="A107" i="12"/>
  <c r="A108" i="12"/>
  <c r="A111" i="12"/>
  <c r="A112" i="12"/>
  <c r="A113" i="12"/>
  <c r="A114" i="12"/>
  <c r="A116" i="12"/>
  <c r="A117" i="12"/>
  <c r="A118" i="12"/>
  <c r="A119" i="12"/>
  <c r="A124" i="12"/>
  <c r="A125" i="12"/>
  <c r="A126" i="12"/>
  <c r="A127" i="12"/>
  <c r="A129" i="12"/>
  <c r="A130" i="12"/>
  <c r="A131" i="12"/>
  <c r="A132" i="12"/>
  <c r="M261" i="12"/>
  <c r="M225" i="12"/>
  <c r="H140" i="12" l="1"/>
  <c r="N140" i="12"/>
  <c r="O142" i="12" s="1"/>
  <c r="A259" i="12"/>
  <c r="A258" i="12"/>
  <c r="M255" i="12"/>
  <c r="F255" i="12"/>
  <c r="H255" i="12" s="1"/>
  <c r="M250" i="12"/>
  <c r="F250" i="12"/>
  <c r="H250" i="12" s="1"/>
  <c r="M245" i="12"/>
  <c r="H245" i="12"/>
  <c r="M240" i="12"/>
  <c r="H240" i="12"/>
  <c r="M233" i="12"/>
  <c r="F233" i="12"/>
  <c r="H233" i="12" s="1"/>
  <c r="M230" i="12"/>
  <c r="F230" i="12"/>
  <c r="H230" i="12" s="1"/>
  <c r="A229" i="12"/>
  <c r="A228" i="12"/>
  <c r="A227" i="12"/>
  <c r="A223" i="12"/>
  <c r="A222" i="12"/>
  <c r="M219" i="12"/>
  <c r="F219" i="12"/>
  <c r="H219" i="12" s="1"/>
  <c r="M214" i="12"/>
  <c r="H214" i="12"/>
  <c r="M213" i="12"/>
  <c r="F213" i="12"/>
  <c r="H213" i="12" s="1"/>
  <c r="M208" i="12"/>
  <c r="H208" i="12"/>
  <c r="M207" i="12"/>
  <c r="H207" i="12"/>
  <c r="M202" i="12"/>
  <c r="F202" i="12"/>
  <c r="M197" i="12"/>
  <c r="F197" i="12"/>
  <c r="H197" i="12" s="1"/>
  <c r="M192" i="12"/>
  <c r="F192" i="12"/>
  <c r="M187" i="12"/>
  <c r="H187" i="12"/>
  <c r="M186" i="12"/>
  <c r="H186" i="12"/>
  <c r="M181" i="12"/>
  <c r="F181" i="12"/>
  <c r="H181" i="12" s="1"/>
  <c r="M174" i="12"/>
  <c r="F174" i="12"/>
  <c r="H174" i="12" s="1"/>
  <c r="M169" i="12"/>
  <c r="H169" i="12"/>
  <c r="M166" i="12"/>
  <c r="F166" i="12"/>
  <c r="H166" i="12" s="1"/>
  <c r="M160" i="12"/>
  <c r="H160" i="12"/>
  <c r="M153" i="12"/>
  <c r="H153" i="12"/>
  <c r="M150" i="12"/>
  <c r="F150" i="12"/>
  <c r="H150" i="12" s="1"/>
  <c r="A149" i="12"/>
  <c r="A148" i="12"/>
  <c r="A147" i="12"/>
  <c r="F41" i="12"/>
  <c r="F133" i="12"/>
  <c r="F134" i="12"/>
  <c r="F135" i="12"/>
  <c r="H44" i="12"/>
  <c r="M44" i="12"/>
  <c r="H36" i="12"/>
  <c r="F22" i="12"/>
  <c r="H22" i="12" s="1"/>
  <c r="F27" i="12"/>
  <c r="H27" i="12" s="1"/>
  <c r="M22" i="12"/>
  <c r="M27" i="12"/>
  <c r="F12" i="12"/>
  <c r="H12" i="12" s="1"/>
  <c r="M15" i="12"/>
  <c r="H15" i="12"/>
  <c r="M12" i="12"/>
  <c r="A11" i="12"/>
  <c r="A10" i="12"/>
  <c r="F122" i="12"/>
  <c r="F121" i="12"/>
  <c r="F110" i="12"/>
  <c r="F109" i="12"/>
  <c r="F62" i="12"/>
  <c r="F33" i="12"/>
  <c r="H33" i="12" s="1"/>
  <c r="F104" i="12"/>
  <c r="F99" i="12"/>
  <c r="F49" i="12"/>
  <c r="F89" i="12"/>
  <c r="H41" i="12"/>
  <c r="M36" i="12"/>
  <c r="M33" i="12"/>
  <c r="M41" i="12"/>
  <c r="F57" i="12"/>
  <c r="M122" i="12"/>
  <c r="F115" i="12"/>
  <c r="M94" i="12"/>
  <c r="F94" i="12"/>
  <c r="F84" i="12"/>
  <c r="F79" i="12"/>
  <c r="F74" i="12"/>
  <c r="M74" i="12"/>
  <c r="F73" i="12"/>
  <c r="H73" i="12" s="1"/>
  <c r="M73" i="12"/>
  <c r="F120" i="12"/>
  <c r="F72" i="12"/>
  <c r="F71" i="12"/>
  <c r="F70" i="12"/>
  <c r="F69" i="12"/>
  <c r="N250" i="12" l="1"/>
  <c r="O252" i="12" s="1"/>
  <c r="N245" i="12"/>
  <c r="O247" i="12" s="1"/>
  <c r="N208" i="12"/>
  <c r="N160" i="12"/>
  <c r="O162" i="12" s="1"/>
  <c r="N169" i="12"/>
  <c r="N187" i="12"/>
  <c r="N240" i="12"/>
  <c r="O242" i="12" s="1"/>
  <c r="N166" i="12"/>
  <c r="N174" i="12"/>
  <c r="O176" i="12" s="1"/>
  <c r="N207" i="12"/>
  <c r="N233" i="12"/>
  <c r="N255" i="12"/>
  <c r="O257" i="12" s="1"/>
  <c r="N213" i="12"/>
  <c r="N230" i="12"/>
  <c r="N15" i="12"/>
  <c r="N153" i="12"/>
  <c r="N186" i="12"/>
  <c r="N214" i="12"/>
  <c r="N44" i="12"/>
  <c r="N150" i="12"/>
  <c r="N181" i="12"/>
  <c r="O183" i="12" s="1"/>
  <c r="N219" i="12"/>
  <c r="O221" i="12" s="1"/>
  <c r="N197" i="12"/>
  <c r="O199" i="12" s="1"/>
  <c r="H192" i="12"/>
  <c r="N192" i="12" s="1"/>
  <c r="O194" i="12" s="1"/>
  <c r="H202" i="12"/>
  <c r="N202" i="12" s="1"/>
  <c r="O204" i="12" s="1"/>
  <c r="N22" i="12"/>
  <c r="O24" i="12" s="1"/>
  <c r="N27" i="12"/>
  <c r="O29" i="12" s="1"/>
  <c r="N12" i="12"/>
  <c r="N36" i="12"/>
  <c r="N33" i="12"/>
  <c r="N41" i="12"/>
  <c r="H122" i="12"/>
  <c r="N122" i="12" s="1"/>
  <c r="H94" i="12"/>
  <c r="N94" i="12" s="1"/>
  <c r="O96" i="12" s="1"/>
  <c r="H74" i="12"/>
  <c r="N74" i="12" s="1"/>
  <c r="N73" i="12"/>
  <c r="H134" i="12"/>
  <c r="M135" i="12"/>
  <c r="H135" i="12"/>
  <c r="M134" i="12"/>
  <c r="M133" i="12"/>
  <c r="O210" i="12" l="1"/>
  <c r="O189" i="12"/>
  <c r="O216" i="12"/>
  <c r="O171" i="12"/>
  <c r="O235" i="12"/>
  <c r="O260" i="12" s="1"/>
  <c r="N260" i="12"/>
  <c r="N261" i="12" s="1"/>
  <c r="N262" i="12" s="1"/>
  <c r="O17" i="12"/>
  <c r="N224" i="12"/>
  <c r="N225" i="12" s="1"/>
  <c r="N226" i="12" s="1"/>
  <c r="O155" i="12"/>
  <c r="O38" i="12"/>
  <c r="O46" i="12"/>
  <c r="N135" i="12"/>
  <c r="N134" i="12"/>
  <c r="H133" i="12"/>
  <c r="N133" i="12" s="1"/>
  <c r="O224" i="12" l="1"/>
  <c r="O225" i="12" s="1"/>
  <c r="O226" i="12" s="1"/>
  <c r="C6" i="12" s="1"/>
  <c r="O137" i="12"/>
  <c r="O261" i="12"/>
  <c r="O262" i="12" s="1"/>
  <c r="C7" i="12" s="1"/>
  <c r="H72" i="12"/>
  <c r="H99" i="12"/>
  <c r="H49" i="12"/>
  <c r="M89" i="12"/>
  <c r="M84" i="12"/>
  <c r="H84" i="12"/>
  <c r="M79" i="12"/>
  <c r="M99" i="12"/>
  <c r="H57" i="12"/>
  <c r="M52" i="12"/>
  <c r="H52" i="12"/>
  <c r="M49" i="12"/>
  <c r="H123" i="12"/>
  <c r="M123" i="12"/>
  <c r="M72" i="12"/>
  <c r="H71" i="12"/>
  <c r="M71" i="12"/>
  <c r="H70" i="12"/>
  <c r="M70" i="12"/>
  <c r="M69" i="12"/>
  <c r="M104" i="12"/>
  <c r="M57" i="12"/>
  <c r="M62" i="12"/>
  <c r="N84" i="12" l="1"/>
  <c r="O86" i="12" s="1"/>
  <c r="H79" i="12"/>
  <c r="N79" i="12" s="1"/>
  <c r="O81" i="12" s="1"/>
  <c r="H89" i="12"/>
  <c r="N89" i="12" s="1"/>
  <c r="O91" i="12" s="1"/>
  <c r="N49" i="12"/>
  <c r="N99" i="12"/>
  <c r="O101" i="12" s="1"/>
  <c r="N52" i="12"/>
  <c r="N123" i="12"/>
  <c r="N72" i="12"/>
  <c r="N71" i="12"/>
  <c r="N70" i="12"/>
  <c r="H69" i="12"/>
  <c r="N69" i="12" s="1"/>
  <c r="H104" i="12"/>
  <c r="N104" i="12" s="1"/>
  <c r="O106" i="12" s="1"/>
  <c r="N57" i="12"/>
  <c r="O59" i="12" s="1"/>
  <c r="H62" i="12"/>
  <c r="N62" i="12" s="1"/>
  <c r="O64" i="12" s="1"/>
  <c r="M128" i="12"/>
  <c r="O76" i="12" l="1"/>
  <c r="O54" i="12"/>
  <c r="H128" i="12"/>
  <c r="N128" i="12" s="1"/>
  <c r="O130" i="12" s="1"/>
  <c r="M115" i="12"/>
  <c r="H115" i="12"/>
  <c r="H110" i="12"/>
  <c r="M109" i="12"/>
  <c r="H109" i="12"/>
  <c r="A9" i="12"/>
  <c r="A12" i="12" l="1"/>
  <c r="N109" i="12"/>
  <c r="M110" i="12"/>
  <c r="N110" i="12" s="1"/>
  <c r="M120" i="12"/>
  <c r="M121" i="12"/>
  <c r="N115" i="12"/>
  <c r="O117" i="12" s="1"/>
  <c r="H120" i="12"/>
  <c r="H121" i="12"/>
  <c r="O112" i="12" l="1"/>
  <c r="A15" i="12"/>
  <c r="N121" i="12"/>
  <c r="N120" i="12"/>
  <c r="N144" i="12" l="1"/>
  <c r="N145" i="12" s="1"/>
  <c r="N146" i="12" s="1"/>
  <c r="O125" i="12"/>
  <c r="O144" i="12" s="1"/>
  <c r="O145" i="12" s="1"/>
  <c r="O146" i="12" s="1"/>
  <c r="C5" i="12" s="1"/>
  <c r="A22" i="12"/>
  <c r="A27" i="12" l="1"/>
  <c r="A33" i="12" s="1"/>
  <c r="A36" i="12" s="1"/>
  <c r="A41" i="12" l="1"/>
  <c r="A44" i="12" l="1"/>
  <c r="A49" i="12" s="1"/>
  <c r="A52" i="12" s="1"/>
  <c r="A57" i="12" l="1"/>
  <c r="A62" i="12" l="1"/>
  <c r="A69" i="12" l="1"/>
  <c r="A70" i="12" s="1"/>
  <c r="A71" i="12" s="1"/>
  <c r="A72" i="12" s="1"/>
  <c r="A73" i="12" s="1"/>
  <c r="A74" i="12" s="1"/>
  <c r="A79" i="12" s="1"/>
  <c r="A84" i="12" s="1"/>
  <c r="A89" i="12" s="1"/>
  <c r="A94" i="12" s="1"/>
  <c r="A99" i="12" s="1"/>
  <c r="A104" i="12" s="1"/>
  <c r="A109" i="12" s="1"/>
  <c r="A110" i="12" s="1"/>
  <c r="A115" i="12" s="1"/>
  <c r="A120" i="12" s="1"/>
  <c r="A121" i="12" s="1"/>
  <c r="A122" i="12" s="1"/>
  <c r="A123" i="12" s="1"/>
  <c r="A128" i="12" s="1"/>
  <c r="A133" i="12" s="1"/>
  <c r="A134" i="12" s="1"/>
  <c r="A135" i="12" s="1"/>
  <c r="A140" i="12" s="1"/>
  <c r="A150" i="12" l="1"/>
  <c r="A153" i="12" l="1"/>
  <c r="A160" i="12" l="1"/>
  <c r="A166" i="12" l="1"/>
  <c r="A169" i="12" l="1"/>
  <c r="A174" i="12" l="1"/>
  <c r="A181" i="12" l="1"/>
  <c r="A186" i="12" s="1"/>
  <c r="A187" i="12" s="1"/>
  <c r="A192" i="12" s="1"/>
  <c r="A197" i="12" l="1"/>
  <c r="A202" i="12" s="1"/>
  <c r="A207" i="12" s="1"/>
  <c r="A208" i="12" s="1"/>
  <c r="A213" i="12" s="1"/>
  <c r="A214" i="12" s="1"/>
  <c r="A219" i="12" s="1"/>
  <c r="A230" i="12" l="1"/>
  <c r="A233" i="12" s="1"/>
  <c r="A240" i="12" s="1"/>
  <c r="A245" i="12" s="1"/>
  <c r="A250" i="12" s="1"/>
  <c r="A255" i="12" s="1"/>
</calcChain>
</file>

<file path=xl/sharedStrings.xml><?xml version="1.0" encoding="utf-8"?>
<sst xmlns="http://schemas.openxmlformats.org/spreadsheetml/2006/main" count="359" uniqueCount="137">
  <si>
    <t>PROJECT</t>
  </si>
  <si>
    <t>ADDRESS</t>
  </si>
  <si>
    <t>Date of submission</t>
  </si>
  <si>
    <t>Date of plans</t>
  </si>
  <si>
    <t>SR. NO.</t>
  </si>
  <si>
    <t>DWG. NO.</t>
  </si>
  <si>
    <t>DETAIL NO.</t>
  </si>
  <si>
    <t>CSI NO.</t>
  </si>
  <si>
    <t>DESCRIPTION</t>
  </si>
  <si>
    <t>QTY.</t>
  </si>
  <si>
    <t>WASTE</t>
  </si>
  <si>
    <t>QTY. W/ WASTE</t>
  </si>
  <si>
    <t>UNIT</t>
  </si>
  <si>
    <t>TOTAL COST</t>
  </si>
  <si>
    <t>SUB TOTAL</t>
  </si>
  <si>
    <t>SF</t>
  </si>
  <si>
    <t>LF</t>
  </si>
  <si>
    <t>FABRICATION COST</t>
  </si>
  <si>
    <t>INSTALLATION COST</t>
  </si>
  <si>
    <t>TOTAL UNIT COST</t>
  </si>
  <si>
    <t>MATERIAL COST</t>
  </si>
  <si>
    <t>O&amp;P</t>
  </si>
  <si>
    <t>UNDERLAYMENT</t>
  </si>
  <si>
    <t>EXTERIOR SIDING - SIDING &amp; TRIMS</t>
  </si>
  <si>
    <t>Flashing Sub Total</t>
  </si>
  <si>
    <t>FIBER CEMENT PANEL SIDING</t>
  </si>
  <si>
    <t>DOOR &amp; WINDOW TRIM</t>
  </si>
  <si>
    <t>Door &amp; Window Trim Sub Total</t>
  </si>
  <si>
    <t>Starter Trim Sub Total</t>
  </si>
  <si>
    <t>FLASHINGS</t>
  </si>
  <si>
    <t>Corner Board Sub Total</t>
  </si>
  <si>
    <t>CORNER BOARD :</t>
  </si>
  <si>
    <t>STARTER TRIM</t>
  </si>
  <si>
    <t>Fiber Cement Panel Siding Sub Total</t>
  </si>
  <si>
    <t>BUILDING 1</t>
  </si>
  <si>
    <t>MAINTENANCE BUILDING</t>
  </si>
  <si>
    <t>A9.01</t>
  </si>
  <si>
    <t>SIDING ACCESSORIES</t>
  </si>
  <si>
    <t>EAVE FREIZE</t>
  </si>
  <si>
    <t>EAVE FASCIA</t>
  </si>
  <si>
    <t>EAVE SOFFIT</t>
  </si>
  <si>
    <t>Eave Freize Sub Total</t>
  </si>
  <si>
    <t>Eave Fascia Sub Total</t>
  </si>
  <si>
    <t>Eave Soffit Sub Total</t>
  </si>
  <si>
    <t>REV0</t>
  </si>
  <si>
    <t>Fiber Cement Panels</t>
  </si>
  <si>
    <t>FIBER CEMENT PANELS</t>
  </si>
  <si>
    <t>TRIM BOARDS:</t>
  </si>
  <si>
    <t>Trim Boards Sub Total</t>
  </si>
  <si>
    <t xml:space="preserve">Flashing </t>
  </si>
  <si>
    <t>FIBER CEMENT COLUMN WRAPPING</t>
  </si>
  <si>
    <t xml:space="preserve">Fiber Cement Panels @ Columns </t>
  </si>
  <si>
    <t>Fiber Cement Vented Soffit Boards</t>
  </si>
  <si>
    <t>EAVE SOFFITS</t>
  </si>
  <si>
    <t>EAVE FREZIE</t>
  </si>
  <si>
    <t>RAKE FASCIA</t>
  </si>
  <si>
    <t>RAKE SOFFITS</t>
  </si>
  <si>
    <t>Fiber Cement Column Wrapping Sub Total</t>
  </si>
  <si>
    <t>Eave Fascias Sub Total</t>
  </si>
  <si>
    <t>Eave Soffits Sub Total</t>
  </si>
  <si>
    <t>Rake Fascias Sub Total</t>
  </si>
  <si>
    <t>Rake Soffits Sub Total</t>
  </si>
  <si>
    <t xml:space="preserve">Wall flashing @Window head &amp; Sill </t>
  </si>
  <si>
    <t>Sealant @ Openings/Penetrations</t>
  </si>
  <si>
    <t>COMPACTOR ENCLOSURE</t>
  </si>
  <si>
    <t>STONE VENEER</t>
  </si>
  <si>
    <t>Manufactured Stone Venner</t>
  </si>
  <si>
    <t>Stone Veneer Sub Total</t>
  </si>
  <si>
    <t>SCAFFOLDINGS</t>
  </si>
  <si>
    <t>Scaffoldings</t>
  </si>
  <si>
    <t>Scaffoldings Sub Total</t>
  </si>
  <si>
    <t>ACCESSORIES</t>
  </si>
  <si>
    <t>STONE CAP:</t>
  </si>
  <si>
    <t>1'-0" Wide Cast Stone Cap</t>
  </si>
  <si>
    <t>6/A9.01</t>
  </si>
  <si>
    <t>Stone Cap Sub Total</t>
  </si>
  <si>
    <r>
      <t xml:space="preserve">Air &amp; Weather Barrier </t>
    </r>
    <r>
      <rPr>
        <b/>
        <i/>
        <sz val="12"/>
        <color rgb="FF002060"/>
        <rFont val="Calibri"/>
        <family val="2"/>
        <scheme val="minor"/>
      </rPr>
      <t>(Assumed)</t>
    </r>
  </si>
  <si>
    <t>CONTROL JOINTS</t>
  </si>
  <si>
    <t>Control Joints</t>
  </si>
  <si>
    <t>Control Joints Sub Total</t>
  </si>
  <si>
    <t>A9.10</t>
  </si>
  <si>
    <t>TRIM BOARS:</t>
  </si>
  <si>
    <t>1x4 Fiber Cement Trim Board</t>
  </si>
  <si>
    <t>Trim Board Sub Total</t>
  </si>
  <si>
    <t>2x10 Fiber Cement Frieze Board</t>
  </si>
  <si>
    <t>Fiber Cement Panels Sub Total</t>
  </si>
  <si>
    <t>Fiber Cement Vented Soffit Board</t>
  </si>
  <si>
    <t>2x4 Wood Trim @ Outer Corner</t>
  </si>
  <si>
    <t>2x6 PT Wood Trim @ Jamb</t>
  </si>
  <si>
    <t>2x8 PT Wood Trim @ Head</t>
  </si>
  <si>
    <t>BEAM WRAPPING</t>
  </si>
  <si>
    <t>Beam Wrapping Sub Total</t>
  </si>
  <si>
    <r>
      <t xml:space="preserve">Beam Wrapping
</t>
    </r>
    <r>
      <rPr>
        <b/>
        <i/>
        <sz val="12"/>
        <color rgb="FF002060"/>
        <rFont val="Calibri"/>
        <family val="2"/>
        <scheme val="minor"/>
      </rPr>
      <t xml:space="preserve">
Note: As per plans and elevations it looks like beam to be wrapped but details are not cleared so w ehave inlcuded it as separately in our takeoffs. Please Confirm and VIF.</t>
    </r>
  </si>
  <si>
    <t>Building Wrapp</t>
  </si>
  <si>
    <t>5/A9.10</t>
  </si>
  <si>
    <t xml:space="preserve">2x6 Fiber Cement Eave Fascia Trim @ Cupola </t>
  </si>
  <si>
    <t>2x8 Fiber Cement Eave Fascia Trim</t>
  </si>
  <si>
    <t>1x2 Hardie Trim</t>
  </si>
  <si>
    <t>1x4 Hardie Trim</t>
  </si>
  <si>
    <t>1x6 Hardie Trim</t>
  </si>
  <si>
    <t>1x8 Hardie Trim</t>
  </si>
  <si>
    <t>2" Wood Brick Mold @ Head &amp; Jamb</t>
  </si>
  <si>
    <t>2x4 Column Base &amp; Cap</t>
  </si>
  <si>
    <t>2x4 PT Wood Trim @ Jambs &amp; Sills</t>
  </si>
  <si>
    <t>2x4 Wood Trim Band</t>
  </si>
  <si>
    <t>2x6 FC Trim Eave Fascia</t>
  </si>
  <si>
    <t>2x6 FC Trim Eave Frezie</t>
  </si>
  <si>
    <t>2x6 FC Trim Rake Fascia</t>
  </si>
  <si>
    <t>RAKE FRIEZE</t>
  </si>
  <si>
    <t>2x6 FC Trim Rake Freize</t>
  </si>
  <si>
    <t>2x6 Starter Trim</t>
  </si>
  <si>
    <t>2x8 PT Wood Trim @ Heads</t>
  </si>
  <si>
    <t>2x8 PT Wood Trim @ Balcony Heads</t>
  </si>
  <si>
    <t>DECORATIVE WOOD BRACKETS</t>
  </si>
  <si>
    <t>Decorative Wood Brackets</t>
  </si>
  <si>
    <t>EA.</t>
  </si>
  <si>
    <t>Decorative Wood Brackets Sub Total</t>
  </si>
  <si>
    <t>FIBER CEMENT SIDING</t>
  </si>
  <si>
    <t>Fiber Cement Siding 8" Exposure</t>
  </si>
  <si>
    <t>FIBER CEMENT BATTEN BOARD SIDING</t>
  </si>
  <si>
    <t>Fiber Cement Batten Board Siding</t>
  </si>
  <si>
    <t>Fiber Cement Panel Soffits Ceiling</t>
  </si>
  <si>
    <t>FIBER CEMENT SOFFITS CEILING</t>
  </si>
  <si>
    <t>Fiber Cement Soffits Ceilings Sub Total</t>
  </si>
  <si>
    <t>2x4 Wood Trim @ Interior Corner</t>
  </si>
  <si>
    <t>2x4 Wood Trim @ Exterior Corner</t>
  </si>
  <si>
    <t>BAND/WATER TABLE</t>
  </si>
  <si>
    <t>STONE SILL</t>
  </si>
  <si>
    <t>Synthetic Stone Sill</t>
  </si>
  <si>
    <t>Synthetic Stone Band/Water Table</t>
  </si>
  <si>
    <t>A4.10-A4.14</t>
  </si>
  <si>
    <t>Fiber Cement Batten Siding Sub Total</t>
  </si>
  <si>
    <t>Fiber Cement Horizontal Siding Sub Total</t>
  </si>
  <si>
    <t>Flashing</t>
  </si>
  <si>
    <t>A7.01-A7.07</t>
  </si>
  <si>
    <t>BUILDING TYPE - 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</si>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</sst>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164" formatCode="[$-F800]dddd\,\ mmmm\ dd\,\ yyyy"/>
    <numFmt numFmtId="165" formatCode="_(&quot;$&quot;* #,##0_);_(&quot;$&quot;* \(#,##0\);_(&quot;$&quot;* &quot;-&quot;??_);_(@_)"/>
    <numFmt numFmtId="166" formatCode="&quot;$&quot;#,##0"/>
    <numFmt numFmtId="167" formatCode="_(&quot;$&quot;* #,##0.00_);_(&quot;$&quot;* \(#,##0.00\);_(&quot;$&quot;* &quot;-&quot;?_);_(@_)"/>
    <numFmt numFmtId="168" formatCode="_(&quot;$&quot;* #,##0.0_);_(&quot;$&quot;* \(#,##0.0\);_(&quot;$&quot;* &quot;-&quot;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Verdana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u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name val="Cambria"/>
      <family val="1"/>
    </font>
    <font>
      <b/>
      <i/>
      <sz val="12"/>
      <name val="Arial"/>
      <family val="2"/>
    </font>
    <font>
      <b/>
      <sz val="14"/>
      <color theme="0"/>
      <name val="Calibri Light"/>
      <family val="1"/>
      <scheme val="major"/>
    </font>
    <font>
      <sz val="14"/>
      <color theme="0"/>
      <name val="Calibri Light"/>
      <family val="1"/>
      <scheme val="major"/>
    </font>
    <font>
      <sz val="14"/>
      <color theme="0"/>
      <name val="Calibri"/>
      <family val="2"/>
      <scheme val="minor"/>
    </font>
    <font>
      <b/>
      <sz val="14"/>
      <color theme="0"/>
      <name val="Verdana"/>
      <family val="2"/>
    </font>
    <font>
      <sz val="10"/>
      <name val="Arial"/>
      <family val="2"/>
    </font>
    <font>
      <b/>
      <i/>
      <sz val="12"/>
      <color theme="8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u/>
      <sz val="12"/>
      <color theme="10"/>
      <name val="Arial"/>
      <family val="2"/>
    </font>
    <font>
      <u/>
      <sz val="14"/>
      <color theme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7" fillId="0" borderId="0"/>
    <xf numFmtId="0" fontId="21" fillId="0" borderId="0" applyNumberFormat="0" applyFill="0" applyBorder="0" applyAlignment="0" applyProtection="0"/>
  </cellStyleXfs>
  <cellXfs count="204">
    <xf numFmtId="0" fontId="0" fillId="0" borderId="0" xfId="0"/>
    <xf numFmtId="0" fontId="3" fillId="0" borderId="0" xfId="0" applyFont="1" applyFill="1" applyAlignment="1">
      <alignment vertical="top"/>
    </xf>
    <xf numFmtId="0" fontId="3" fillId="2" borderId="5" xfId="0" applyFont="1" applyFill="1" applyBorder="1" applyAlignment="1">
      <alignment horizontal="center" vertical="top"/>
    </xf>
    <xf numFmtId="1" fontId="3" fillId="2" borderId="0" xfId="0" applyNumberFormat="1" applyFont="1" applyFill="1" applyBorder="1" applyAlignment="1">
      <alignment vertical="top"/>
    </xf>
    <xf numFmtId="0" fontId="3" fillId="2" borderId="4" xfId="0" applyFont="1" applyFill="1" applyBorder="1" applyAlignment="1">
      <alignment horizontal="left" vertical="top"/>
    </xf>
    <xf numFmtId="164" fontId="3" fillId="2" borderId="0" xfId="0" applyNumberFormat="1" applyFont="1" applyFill="1" applyBorder="1" applyAlignment="1">
      <alignment vertical="top"/>
    </xf>
    <xf numFmtId="2" fontId="3" fillId="2" borderId="0" xfId="0" applyNumberFormat="1" applyFont="1" applyFill="1" applyBorder="1" applyAlignment="1">
      <alignment horizontal="center" vertical="top"/>
    </xf>
    <xf numFmtId="2" fontId="3" fillId="2" borderId="5" xfId="0" applyNumberFormat="1" applyFont="1" applyFill="1" applyBorder="1" applyAlignment="1">
      <alignment horizontal="center" vertical="top"/>
    </xf>
    <xf numFmtId="0" fontId="3" fillId="2" borderId="0" xfId="0" applyFont="1" applyFill="1" applyBorder="1" applyAlignment="1">
      <alignment vertical="top"/>
    </xf>
    <xf numFmtId="44" fontId="8" fillId="2" borderId="5" xfId="0" applyNumberFormat="1" applyFont="1" applyFill="1" applyBorder="1" applyAlignment="1">
      <alignment vertical="top"/>
    </xf>
    <xf numFmtId="44" fontId="8" fillId="0" borderId="0" xfId="0" applyNumberFormat="1" applyFont="1" applyFill="1" applyAlignment="1">
      <alignment vertical="top"/>
    </xf>
    <xf numFmtId="0" fontId="8" fillId="0" borderId="0" xfId="0" applyFont="1" applyFill="1" applyAlignment="1">
      <alignment vertical="top"/>
    </xf>
    <xf numFmtId="44" fontId="0" fillId="0" borderId="0" xfId="0" applyNumberFormat="1" applyAlignment="1">
      <alignment vertical="top"/>
    </xf>
    <xf numFmtId="165" fontId="3" fillId="0" borderId="0" xfId="0" applyNumberFormat="1" applyFont="1" applyFill="1" applyAlignment="1">
      <alignment vertical="top"/>
    </xf>
    <xf numFmtId="41" fontId="3" fillId="0" borderId="12" xfId="0" applyNumberFormat="1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center" vertical="top"/>
    </xf>
    <xf numFmtId="0" fontId="3" fillId="2" borderId="0" xfId="0" applyNumberFormat="1" applyFont="1" applyFill="1" applyBorder="1" applyAlignment="1">
      <alignment vertical="top"/>
    </xf>
    <xf numFmtId="2" fontId="3" fillId="0" borderId="13" xfId="0" applyNumberFormat="1" applyFont="1" applyFill="1" applyBorder="1" applyAlignment="1">
      <alignment horizontal="left" vertical="top" wrapText="1"/>
    </xf>
    <xf numFmtId="9" fontId="3" fillId="0" borderId="12" xfId="0" applyNumberFormat="1" applyFont="1" applyFill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9" fontId="3" fillId="0" borderId="14" xfId="0" applyNumberFormat="1" applyFont="1" applyFill="1" applyBorder="1" applyAlignment="1">
      <alignment horizontal="center" vertical="top"/>
    </xf>
    <xf numFmtId="41" fontId="3" fillId="0" borderId="14" xfId="0" applyNumberFormat="1" applyFont="1" applyFill="1" applyBorder="1" applyAlignment="1">
      <alignment horizontal="center" vertical="top"/>
    </xf>
    <xf numFmtId="9" fontId="3" fillId="0" borderId="13" xfId="0" applyNumberFormat="1" applyFont="1" applyFill="1" applyBorder="1" applyAlignment="1">
      <alignment horizontal="center" vertical="top"/>
    </xf>
    <xf numFmtId="41" fontId="3" fillId="0" borderId="13" xfId="0" applyNumberFormat="1" applyFont="1" applyFill="1" applyBorder="1" applyAlignment="1">
      <alignment horizontal="center" vertical="top"/>
    </xf>
    <xf numFmtId="0" fontId="3" fillId="2" borderId="12" xfId="0" applyFont="1" applyFill="1" applyBorder="1" applyAlignment="1" applyProtection="1">
      <alignment horizontal="center" vertical="top"/>
    </xf>
    <xf numFmtId="0" fontId="3" fillId="0" borderId="15" xfId="0" applyFont="1" applyFill="1" applyBorder="1" applyAlignment="1" applyProtection="1">
      <alignment horizontal="center" vertical="top"/>
    </xf>
    <xf numFmtId="0" fontId="3" fillId="0" borderId="16" xfId="0" applyFont="1" applyFill="1" applyBorder="1" applyAlignment="1" applyProtection="1">
      <alignment horizontal="center" vertical="top"/>
    </xf>
    <xf numFmtId="0" fontId="3" fillId="0" borderId="13" xfId="0" applyFont="1" applyFill="1" applyBorder="1" applyAlignment="1" applyProtection="1">
      <alignment horizontal="center" vertical="top"/>
    </xf>
    <xf numFmtId="0" fontId="3" fillId="0" borderId="12" xfId="0" applyFont="1" applyFill="1" applyBorder="1" applyAlignment="1" applyProtection="1">
      <alignment horizontal="center" vertical="top"/>
    </xf>
    <xf numFmtId="0" fontId="3" fillId="0" borderId="12" xfId="0" applyFont="1" applyFill="1" applyBorder="1" applyAlignment="1" applyProtection="1">
      <alignment horizontal="center" vertical="top" wrapText="1"/>
    </xf>
    <xf numFmtId="2" fontId="3" fillId="0" borderId="12" xfId="0" applyNumberFormat="1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41" fontId="3" fillId="0" borderId="17" xfId="0" applyNumberFormat="1" applyFont="1" applyFill="1" applyBorder="1" applyAlignment="1">
      <alignment horizontal="center" vertical="top"/>
    </xf>
    <xf numFmtId="168" fontId="3" fillId="0" borderId="14" xfId="0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2" fontId="3" fillId="0" borderId="0" xfId="0" applyNumberFormat="1" applyFont="1" applyAlignment="1">
      <alignment vertical="top" wrapText="1"/>
    </xf>
    <xf numFmtId="2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vertical="top"/>
    </xf>
    <xf numFmtId="0" fontId="3" fillId="4" borderId="9" xfId="0" applyFont="1" applyFill="1" applyBorder="1" applyAlignment="1" applyProtection="1">
      <alignment horizontal="right" vertical="top"/>
    </xf>
    <xf numFmtId="2" fontId="4" fillId="4" borderId="10" xfId="0" applyNumberFormat="1" applyFont="1" applyFill="1" applyBorder="1" applyAlignment="1">
      <alignment horizontal="left" vertical="center" wrapText="1"/>
    </xf>
    <xf numFmtId="0" fontId="3" fillId="4" borderId="11" xfId="0" applyFont="1" applyFill="1" applyBorder="1" applyAlignment="1" applyProtection="1">
      <alignment horizontal="center" vertical="top"/>
    </xf>
    <xf numFmtId="2" fontId="4" fillId="0" borderId="12" xfId="0" applyNumberFormat="1" applyFont="1" applyFill="1" applyBorder="1" applyAlignment="1">
      <alignment horizontal="right" vertical="center" wrapText="1"/>
    </xf>
    <xf numFmtId="165" fontId="4" fillId="2" borderId="5" xfId="2" applyNumberFormat="1" applyFont="1" applyFill="1" applyBorder="1" applyAlignment="1">
      <alignment horizontal="center" vertical="top"/>
    </xf>
    <xf numFmtId="165" fontId="4" fillId="0" borderId="1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 applyProtection="1">
      <alignment horizontal="center" vertical="top"/>
    </xf>
    <xf numFmtId="165" fontId="3" fillId="0" borderId="20" xfId="0" applyNumberFormat="1" applyFont="1" applyFill="1" applyBorder="1" applyAlignment="1">
      <alignment horizontal="center" vertical="top"/>
    </xf>
    <xf numFmtId="165" fontId="3" fillId="0" borderId="21" xfId="0" applyNumberFormat="1" applyFont="1" applyFill="1" applyBorder="1" applyAlignment="1">
      <alignment horizontal="center" vertical="top"/>
    </xf>
    <xf numFmtId="165" fontId="4" fillId="0" borderId="19" xfId="0" applyNumberFormat="1" applyFont="1" applyFill="1" applyBorder="1" applyAlignment="1">
      <alignment horizontal="center" vertical="top"/>
    </xf>
    <xf numFmtId="2" fontId="9" fillId="0" borderId="13" xfId="0" applyNumberFormat="1" applyFont="1" applyFill="1" applyBorder="1" applyAlignment="1">
      <alignment horizontal="left" vertical="top" wrapText="1"/>
    </xf>
    <xf numFmtId="167" fontId="3" fillId="0" borderId="12" xfId="0" applyNumberFormat="1" applyFont="1" applyFill="1" applyBorder="1" applyAlignment="1" applyProtection="1">
      <alignment horizontal="center" vertical="top"/>
    </xf>
    <xf numFmtId="2" fontId="12" fillId="2" borderId="0" xfId="0" applyNumberFormat="1" applyFont="1" applyFill="1" applyBorder="1" applyAlignment="1">
      <alignment horizontal="left" vertical="top"/>
    </xf>
    <xf numFmtId="0" fontId="3" fillId="2" borderId="13" xfId="0" applyFont="1" applyFill="1" applyBorder="1" applyAlignment="1" applyProtection="1">
      <alignment horizontal="center" vertical="top"/>
    </xf>
    <xf numFmtId="2" fontId="4" fillId="0" borderId="13" xfId="0" applyNumberFormat="1" applyFont="1" applyFill="1" applyBorder="1" applyAlignment="1">
      <alignment horizontal="left" vertical="top" wrapText="1"/>
    </xf>
    <xf numFmtId="167" fontId="3" fillId="0" borderId="13" xfId="0" applyNumberFormat="1" applyFont="1" applyFill="1" applyBorder="1" applyAlignment="1" applyProtection="1">
      <alignment horizontal="center" vertical="top"/>
    </xf>
    <xf numFmtId="0" fontId="10" fillId="0" borderId="0" xfId="0" applyFont="1" applyAlignment="1">
      <alignment horizontal="center" vertical="center" wrapText="1"/>
    </xf>
    <xf numFmtId="0" fontId="3" fillId="0" borderId="3" xfId="0" applyFont="1" applyBorder="1"/>
    <xf numFmtId="2" fontId="18" fillId="0" borderId="12" xfId="0" applyNumberFormat="1" applyFont="1" applyFill="1" applyBorder="1" applyAlignment="1">
      <alignment horizontal="left" vertical="top" wrapText="1"/>
    </xf>
    <xf numFmtId="167" fontId="3" fillId="3" borderId="12" xfId="0" applyNumberFormat="1" applyFont="1" applyFill="1" applyBorder="1" applyAlignment="1" applyProtection="1">
      <alignment horizontal="center" vertical="top"/>
    </xf>
    <xf numFmtId="0" fontId="3" fillId="4" borderId="9" xfId="0" applyFont="1" applyFill="1" applyBorder="1" applyAlignment="1" applyProtection="1">
      <alignment horizontal="center" vertical="top"/>
    </xf>
    <xf numFmtId="1" fontId="3" fillId="0" borderId="12" xfId="0" applyNumberFormat="1" applyFont="1" applyFill="1" applyBorder="1" applyAlignment="1" applyProtection="1">
      <alignment vertical="top" wrapText="1"/>
    </xf>
    <xf numFmtId="0" fontId="3" fillId="0" borderId="12" xfId="0" applyFont="1" applyFill="1" applyBorder="1" applyAlignment="1" applyProtection="1">
      <alignment horizontal="right" vertical="top"/>
    </xf>
    <xf numFmtId="0" fontId="3" fillId="0" borderId="5" xfId="0" applyFont="1" applyFill="1" applyBorder="1" applyAlignment="1">
      <alignment vertical="top"/>
    </xf>
    <xf numFmtId="0" fontId="3" fillId="0" borderId="12" xfId="0" applyFont="1" applyFill="1" applyBorder="1" applyAlignment="1" applyProtection="1">
      <alignment horizontal="right" vertical="top" wrapText="1"/>
    </xf>
    <xf numFmtId="168" fontId="3" fillId="0" borderId="13" xfId="0" applyNumberFormat="1" applyFont="1" applyFill="1" applyBorder="1" applyAlignment="1" applyProtection="1">
      <alignment horizontal="center" vertical="top"/>
    </xf>
    <xf numFmtId="165" fontId="4" fillId="0" borderId="5" xfId="2" applyNumberFormat="1" applyFont="1" applyFill="1" applyBorder="1" applyAlignment="1">
      <alignment horizontal="center" vertical="top"/>
    </xf>
    <xf numFmtId="0" fontId="3" fillId="0" borderId="24" xfId="0" applyNumberFormat="1" applyFont="1" applyFill="1" applyBorder="1" applyAlignment="1" applyProtection="1">
      <alignment horizontal="center" vertical="top"/>
    </xf>
    <xf numFmtId="9" fontId="4" fillId="5" borderId="23" xfId="0" applyNumberFormat="1" applyFont="1" applyFill="1" applyBorder="1" applyAlignment="1">
      <alignment horizontal="center" vertical="top"/>
    </xf>
    <xf numFmtId="0" fontId="3" fillId="2" borderId="0" xfId="0" applyFont="1" applyFill="1" applyAlignment="1">
      <alignment vertical="top"/>
    </xf>
    <xf numFmtId="14" fontId="3" fillId="2" borderId="0" xfId="0" applyNumberFormat="1" applyFont="1" applyFill="1" applyBorder="1" applyAlignment="1">
      <alignment horizontal="left" vertical="top"/>
    </xf>
    <xf numFmtId="14" fontId="3" fillId="2" borderId="0" xfId="0" applyNumberFormat="1" applyFont="1" applyFill="1" applyBorder="1" applyAlignment="1">
      <alignment vertical="top"/>
    </xf>
    <xf numFmtId="1" fontId="3" fillId="0" borderId="17" xfId="0" applyNumberFormat="1" applyFont="1" applyFill="1" applyBorder="1" applyAlignment="1" applyProtection="1">
      <alignment vertical="top" wrapText="1"/>
    </xf>
    <xf numFmtId="2" fontId="4" fillId="0" borderId="26" xfId="0" applyNumberFormat="1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center" vertical="top"/>
    </xf>
    <xf numFmtId="0" fontId="4" fillId="6" borderId="10" xfId="0" applyFont="1" applyFill="1" applyBorder="1" applyAlignment="1">
      <alignment horizontal="center" vertical="top"/>
    </xf>
    <xf numFmtId="0" fontId="7" fillId="6" borderId="10" xfId="0" applyFont="1" applyFill="1" applyBorder="1" applyAlignment="1">
      <alignment horizontal="right" vertical="top"/>
    </xf>
    <xf numFmtId="0" fontId="7" fillId="6" borderId="10" xfId="0" applyFont="1" applyFill="1" applyBorder="1" applyAlignment="1">
      <alignment horizontal="left" vertical="top"/>
    </xf>
    <xf numFmtId="166" fontId="4" fillId="6" borderId="10" xfId="0" applyNumberFormat="1" applyFont="1" applyFill="1" applyBorder="1" applyAlignment="1" applyProtection="1">
      <alignment horizontal="center" vertical="top"/>
    </xf>
    <xf numFmtId="166" fontId="3" fillId="6" borderId="11" xfId="0" applyNumberFormat="1" applyFont="1" applyFill="1" applyBorder="1" applyAlignment="1">
      <alignment horizontal="center" vertical="top"/>
    </xf>
    <xf numFmtId="2" fontId="12" fillId="2" borderId="5" xfId="0" applyNumberFormat="1" applyFont="1" applyFill="1" applyBorder="1" applyAlignment="1">
      <alignment horizontal="left" vertical="top"/>
    </xf>
    <xf numFmtId="2" fontId="3" fillId="0" borderId="13" xfId="0" applyNumberFormat="1" applyFont="1" applyBorder="1" applyAlignment="1">
      <alignment horizontal="left" vertical="top" wrapText="1"/>
    </xf>
    <xf numFmtId="2" fontId="18" fillId="0" borderId="12" xfId="0" applyNumberFormat="1" applyFont="1" applyBorder="1" applyAlignment="1">
      <alignment horizontal="left" vertical="top" wrapText="1"/>
    </xf>
    <xf numFmtId="2" fontId="4" fillId="0" borderId="12" xfId="0" applyNumberFormat="1" applyFont="1" applyBorder="1" applyAlignment="1">
      <alignment horizontal="right" vertical="center" wrapText="1"/>
    </xf>
    <xf numFmtId="1" fontId="3" fillId="0" borderId="12" xfId="0" applyNumberFormat="1" applyFont="1" applyBorder="1" applyAlignment="1">
      <alignment vertical="top" wrapText="1"/>
    </xf>
    <xf numFmtId="41" fontId="3" fillId="2" borderId="17" xfId="0" applyNumberFormat="1" applyFont="1" applyFill="1" applyBorder="1" applyAlignment="1">
      <alignment horizontal="center" vertical="top"/>
    </xf>
    <xf numFmtId="165" fontId="4" fillId="0" borderId="5" xfId="0" applyNumberFormat="1" applyFont="1" applyFill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 wrapText="1"/>
    </xf>
    <xf numFmtId="41" fontId="3" fillId="0" borderId="17" xfId="0" applyNumberFormat="1" applyFont="1" applyBorder="1" applyAlignment="1">
      <alignment horizontal="center" vertical="top"/>
    </xf>
    <xf numFmtId="9" fontId="3" fillId="0" borderId="12" xfId="0" applyNumberFormat="1" applyFont="1" applyBorder="1" applyAlignment="1">
      <alignment horizontal="center" vertical="top"/>
    </xf>
    <xf numFmtId="41" fontId="3" fillId="0" borderId="12" xfId="0" applyNumberFormat="1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167" fontId="3" fillId="0" borderId="13" xfId="0" applyNumberFormat="1" applyFont="1" applyBorder="1" applyAlignment="1">
      <alignment horizontal="center" vertical="top"/>
    </xf>
    <xf numFmtId="165" fontId="3" fillId="0" borderId="20" xfId="0" applyNumberFormat="1" applyFont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7" fontId="3" fillId="3" borderId="12" xfId="0" applyNumberFormat="1" applyFont="1" applyFill="1" applyBorder="1" applyAlignment="1">
      <alignment horizontal="center" vertical="top"/>
    </xf>
    <xf numFmtId="167" fontId="3" fillId="0" borderId="12" xfId="0" applyNumberFormat="1" applyFont="1" applyBorder="1" applyAlignment="1">
      <alignment horizontal="center" vertical="top"/>
    </xf>
    <xf numFmtId="0" fontId="3" fillId="0" borderId="12" xfId="0" applyFont="1" applyBorder="1" applyAlignment="1">
      <alignment horizontal="right" vertical="top"/>
    </xf>
    <xf numFmtId="41" fontId="3" fillId="2" borderId="14" xfId="0" applyNumberFormat="1" applyFont="1" applyFill="1" applyBorder="1" applyAlignment="1">
      <alignment horizontal="center" vertical="top"/>
    </xf>
    <xf numFmtId="9" fontId="3" fillId="0" borderId="14" xfId="0" applyNumberFormat="1" applyFont="1" applyBorder="1" applyAlignment="1">
      <alignment horizontal="center" vertical="top"/>
    </xf>
    <xf numFmtId="41" fontId="3" fillId="0" borderId="14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168" fontId="3" fillId="0" borderId="14" xfId="0" applyNumberFormat="1" applyFont="1" applyBorder="1" applyAlignment="1">
      <alignment horizontal="center" vertical="top"/>
    </xf>
    <xf numFmtId="165" fontId="3" fillId="0" borderId="21" xfId="0" applyNumberFormat="1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0" fontId="3" fillId="0" borderId="12" xfId="0" applyFont="1" applyBorder="1" applyAlignment="1">
      <alignment horizontal="right" vertical="top" wrapText="1"/>
    </xf>
    <xf numFmtId="41" fontId="3" fillId="0" borderId="13" xfId="0" applyNumberFormat="1" applyFont="1" applyBorder="1" applyAlignment="1">
      <alignment horizontal="center" vertical="top"/>
    </xf>
    <xf numFmtId="9" fontId="3" fillId="0" borderId="13" xfId="0" applyNumberFormat="1" applyFont="1" applyBorder="1" applyAlignment="1">
      <alignment horizontal="center" vertical="top"/>
    </xf>
    <xf numFmtId="168" fontId="3" fillId="0" borderId="13" xfId="0" applyNumberFormat="1" applyFont="1" applyBorder="1" applyAlignment="1">
      <alignment horizontal="center" vertical="top"/>
    </xf>
    <xf numFmtId="165" fontId="4" fillId="0" borderId="19" xfId="0" applyNumberFormat="1" applyFont="1" applyBorder="1" applyAlignment="1">
      <alignment horizontal="center" vertical="top"/>
    </xf>
    <xf numFmtId="165" fontId="4" fillId="0" borderId="11" xfId="0" applyNumberFormat="1" applyFont="1" applyBorder="1" applyAlignment="1">
      <alignment horizontal="center" vertical="top"/>
    </xf>
    <xf numFmtId="2" fontId="4" fillId="0" borderId="13" xfId="0" applyNumberFormat="1" applyFont="1" applyBorder="1" applyAlignment="1">
      <alignment horizontal="left" vertical="top" wrapText="1"/>
    </xf>
    <xf numFmtId="0" fontId="3" fillId="0" borderId="15" xfId="0" applyFont="1" applyBorder="1" applyAlignment="1">
      <alignment horizontal="center" vertical="top"/>
    </xf>
    <xf numFmtId="0" fontId="3" fillId="4" borderId="9" xfId="0" applyFont="1" applyFill="1" applyBorder="1" applyAlignment="1">
      <alignment horizontal="center" vertical="top"/>
    </xf>
    <xf numFmtId="0" fontId="3" fillId="4" borderId="11" xfId="0" applyFont="1" applyFill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1" fontId="3" fillId="2" borderId="12" xfId="0" applyNumberFormat="1" applyFont="1" applyFill="1" applyBorder="1" applyAlignment="1">
      <alignment vertical="top" wrapText="1"/>
    </xf>
    <xf numFmtId="2" fontId="3" fillId="2" borderId="13" xfId="0" applyNumberFormat="1" applyFont="1" applyFill="1" applyBorder="1" applyAlignment="1">
      <alignment horizontal="left" vertical="top" wrapText="1"/>
    </xf>
    <xf numFmtId="9" fontId="3" fillId="2" borderId="12" xfId="0" applyNumberFormat="1" applyFont="1" applyFill="1" applyBorder="1" applyAlignment="1">
      <alignment horizontal="center" vertical="top"/>
    </xf>
    <xf numFmtId="41" fontId="3" fillId="2" borderId="12" xfId="0" applyNumberFormat="1" applyFont="1" applyFill="1" applyBorder="1" applyAlignment="1">
      <alignment horizontal="center" vertical="top"/>
    </xf>
    <xf numFmtId="167" fontId="3" fillId="2" borderId="12" xfId="0" applyNumberFormat="1" applyFont="1" applyFill="1" applyBorder="1" applyAlignment="1">
      <alignment horizontal="center" vertical="top"/>
    </xf>
    <xf numFmtId="165" fontId="3" fillId="2" borderId="20" xfId="0" applyNumberFormat="1" applyFont="1" applyFill="1" applyBorder="1" applyAlignment="1">
      <alignment horizontal="center" vertical="top"/>
    </xf>
    <xf numFmtId="168" fontId="3" fillId="0" borderId="12" xfId="0" applyNumberFormat="1" applyFont="1" applyFill="1" applyBorder="1" applyAlignment="1" applyProtection="1">
      <alignment horizontal="center" vertical="top"/>
    </xf>
    <xf numFmtId="9" fontId="3" fillId="0" borderId="27" xfId="0" applyNumberFormat="1" applyFont="1" applyFill="1" applyBorder="1" applyAlignment="1">
      <alignment horizontal="center" vertical="top"/>
    </xf>
    <xf numFmtId="41" fontId="3" fillId="2" borderId="28" xfId="0" applyNumberFormat="1" applyFont="1" applyFill="1" applyBorder="1" applyAlignment="1">
      <alignment horizontal="center" vertical="top"/>
    </xf>
    <xf numFmtId="0" fontId="3" fillId="2" borderId="12" xfId="0" applyFont="1" applyFill="1" applyBorder="1" applyAlignment="1" applyProtection="1">
      <alignment horizontal="right" vertical="top"/>
    </xf>
    <xf numFmtId="41" fontId="3" fillId="0" borderId="0" xfId="0" applyNumberFormat="1" applyFont="1" applyFill="1" applyBorder="1" applyAlignment="1">
      <alignment horizontal="center" vertical="top"/>
    </xf>
    <xf numFmtId="41" fontId="3" fillId="2" borderId="13" xfId="0" applyNumberFormat="1" applyFont="1" applyFill="1" applyBorder="1" applyAlignment="1">
      <alignment horizontal="center" vertical="top"/>
    </xf>
    <xf numFmtId="1" fontId="3" fillId="2" borderId="12" xfId="0" applyNumberFormat="1" applyFont="1" applyFill="1" applyBorder="1" applyAlignment="1" applyProtection="1">
      <alignment vertical="top" wrapText="1"/>
    </xf>
    <xf numFmtId="0" fontId="4" fillId="6" borderId="6" xfId="0" applyFont="1" applyFill="1" applyBorder="1" applyAlignment="1">
      <alignment horizontal="center" vertical="top"/>
    </xf>
    <xf numFmtId="0" fontId="4" fillId="6" borderId="8" xfId="0" applyFont="1" applyFill="1" applyBorder="1" applyAlignment="1">
      <alignment horizontal="center" vertical="top"/>
    </xf>
    <xf numFmtId="0" fontId="7" fillId="6" borderId="8" xfId="0" applyFont="1" applyFill="1" applyBorder="1" applyAlignment="1">
      <alignment horizontal="right" vertical="top"/>
    </xf>
    <xf numFmtId="0" fontId="7" fillId="6" borderId="8" xfId="0" applyFont="1" applyFill="1" applyBorder="1" applyAlignment="1">
      <alignment horizontal="left" vertical="top"/>
    </xf>
    <xf numFmtId="166" fontId="4" fillId="6" borderId="8" xfId="0" applyNumberFormat="1" applyFont="1" applyFill="1" applyBorder="1" applyAlignment="1" applyProtection="1">
      <alignment horizontal="center" vertical="top"/>
    </xf>
    <xf numFmtId="166" fontId="3" fillId="6" borderId="7" xfId="0" applyNumberFormat="1" applyFont="1" applyFill="1" applyBorder="1" applyAlignment="1">
      <alignment horizontal="center" vertical="top"/>
    </xf>
    <xf numFmtId="2" fontId="4" fillId="2" borderId="13" xfId="0" applyNumberFormat="1" applyFont="1" applyFill="1" applyBorder="1" applyAlignment="1">
      <alignment horizontal="left" vertical="top" wrapText="1"/>
    </xf>
    <xf numFmtId="2" fontId="4" fillId="0" borderId="29" xfId="0" applyNumberFormat="1" applyFont="1" applyFill="1" applyBorder="1" applyAlignment="1">
      <alignment horizontal="right" vertical="center" wrapText="1"/>
    </xf>
    <xf numFmtId="0" fontId="3" fillId="0" borderId="14" xfId="0" applyFont="1" applyFill="1" applyBorder="1" applyAlignment="1" applyProtection="1">
      <alignment horizontal="right" vertical="top" wrapText="1"/>
    </xf>
    <xf numFmtId="2" fontId="9" fillId="0" borderId="13" xfId="0" applyNumberFormat="1" applyFont="1" applyBorder="1" applyAlignment="1">
      <alignment horizontal="left" vertical="top" wrapText="1"/>
    </xf>
    <xf numFmtId="165" fontId="4" fillId="2" borderId="5" xfId="0" applyNumberFormat="1" applyFont="1" applyFill="1" applyBorder="1" applyAlignment="1">
      <alignment horizontal="center" vertical="top"/>
    </xf>
    <xf numFmtId="0" fontId="3" fillId="2" borderId="12" xfId="0" applyFont="1" applyFill="1" applyBorder="1" applyAlignment="1" applyProtection="1">
      <alignment horizontal="right" vertical="top" wrapText="1"/>
    </xf>
    <xf numFmtId="0" fontId="3" fillId="2" borderId="12" xfId="0" applyFont="1" applyFill="1" applyBorder="1" applyAlignment="1">
      <alignment horizontal="right" vertical="top"/>
    </xf>
    <xf numFmtId="0" fontId="3" fillId="2" borderId="12" xfId="0" applyFont="1" applyFill="1" applyBorder="1" applyAlignment="1">
      <alignment horizontal="right" vertical="top" wrapText="1"/>
    </xf>
    <xf numFmtId="165" fontId="4" fillId="0" borderId="20" xfId="0" applyNumberFormat="1" applyFont="1" applyFill="1" applyBorder="1" applyAlignment="1">
      <alignment horizontal="center" vertical="top"/>
    </xf>
    <xf numFmtId="1" fontId="3" fillId="2" borderId="17" xfId="0" applyNumberFormat="1" applyFont="1" applyFill="1" applyBorder="1" applyAlignment="1" applyProtection="1">
      <alignment vertical="top" wrapText="1"/>
    </xf>
    <xf numFmtId="0" fontId="3" fillId="0" borderId="17" xfId="0" applyFont="1" applyFill="1" applyBorder="1" applyAlignment="1" applyProtection="1">
      <alignment horizontal="center" vertical="top"/>
    </xf>
    <xf numFmtId="0" fontId="3" fillId="0" borderId="17" xfId="0" applyFont="1" applyFill="1" applyBorder="1" applyAlignment="1" applyProtection="1">
      <alignment horizontal="right" vertical="top" wrapText="1"/>
    </xf>
    <xf numFmtId="2" fontId="4" fillId="0" borderId="25" xfId="0" applyNumberFormat="1" applyFont="1" applyFill="1" applyBorder="1" applyAlignment="1">
      <alignment horizontal="right" vertical="center" wrapText="1"/>
    </xf>
    <xf numFmtId="2" fontId="13" fillId="7" borderId="9" xfId="0" applyNumberFormat="1" applyFont="1" applyFill="1" applyBorder="1" applyAlignment="1">
      <alignment horizontal="left"/>
    </xf>
    <xf numFmtId="0" fontId="14" fillId="7" borderId="10" xfId="0" applyFont="1" applyFill="1" applyBorder="1" applyAlignment="1">
      <alignment horizontal="left"/>
    </xf>
    <xf numFmtId="2" fontId="19" fillId="7" borderId="10" xfId="0" applyNumberFormat="1" applyFont="1" applyFill="1" applyBorder="1" applyAlignment="1">
      <alignment horizontal="left"/>
    </xf>
    <xf numFmtId="0" fontId="15" fillId="7" borderId="10" xfId="0" applyFont="1" applyFill="1" applyBorder="1" applyAlignment="1">
      <alignment horizontal="right"/>
    </xf>
    <xf numFmtId="2" fontId="16" fillId="7" borderId="10" xfId="0" applyNumberFormat="1" applyFont="1" applyFill="1" applyBorder="1" applyAlignment="1">
      <alignment horizontal="left" wrapText="1"/>
    </xf>
    <xf numFmtId="2" fontId="15" fillId="7" borderId="10" xfId="0" applyNumberFormat="1" applyFont="1" applyFill="1" applyBorder="1" applyAlignment="1">
      <alignment horizontal="center"/>
    </xf>
    <xf numFmtId="2" fontId="15" fillId="7" borderId="10" xfId="0" applyNumberFormat="1" applyFont="1" applyFill="1" applyBorder="1" applyAlignment="1">
      <alignment horizontal="right"/>
    </xf>
    <xf numFmtId="2" fontId="4" fillId="8" borderId="9" xfId="0" applyNumberFormat="1" applyFont="1" applyFill="1" applyBorder="1" applyAlignment="1" applyProtection="1">
      <alignment horizontal="left" vertical="top"/>
    </xf>
    <xf numFmtId="0" fontId="3" fillId="8" borderId="11" xfId="0" applyFont="1" applyFill="1" applyBorder="1" applyAlignment="1" applyProtection="1">
      <alignment horizontal="center" vertical="top"/>
    </xf>
    <xf numFmtId="0" fontId="21" fillId="2" borderId="5" xfId="6" applyFill="1" applyBorder="1" applyAlignment="1">
      <alignment horizontal="right" vertical="top"/>
    </xf>
    <xf numFmtId="0" fontId="21" fillId="2" borderId="0" xfId="6" applyFill="1" applyBorder="1" applyAlignment="1">
      <alignment horizontal="center" vertical="top"/>
    </xf>
    <xf numFmtId="0" fontId="3" fillId="9" borderId="9" xfId="0" applyNumberFormat="1" applyFont="1" applyFill="1" applyBorder="1" applyAlignment="1" applyProtection="1">
      <alignment horizontal="center" vertical="top"/>
    </xf>
    <xf numFmtId="0" fontId="4" fillId="9" borderId="10" xfId="0" applyFont="1" applyFill="1" applyBorder="1" applyAlignment="1">
      <alignment horizontal="center" vertical="top"/>
    </xf>
    <xf numFmtId="0" fontId="7" fillId="9" borderId="10" xfId="0" applyFont="1" applyFill="1" applyBorder="1" applyAlignment="1">
      <alignment horizontal="right" vertical="top"/>
    </xf>
    <xf numFmtId="0" fontId="7" fillId="9" borderId="10" xfId="0" applyFont="1" applyFill="1" applyBorder="1" applyAlignment="1">
      <alignment horizontal="left" vertical="top"/>
    </xf>
    <xf numFmtId="166" fontId="4" fillId="9" borderId="10" xfId="0" applyNumberFormat="1" applyFont="1" applyFill="1" applyBorder="1" applyAlignment="1" applyProtection="1">
      <alignment horizontal="center" vertical="top"/>
    </xf>
    <xf numFmtId="166" fontId="3" fillId="9" borderId="11" xfId="0" applyNumberFormat="1" applyFont="1" applyFill="1" applyBorder="1" applyAlignment="1">
      <alignment horizontal="center" vertical="top"/>
    </xf>
    <xf numFmtId="1" fontId="6" fillId="7" borderId="9" xfId="0" applyNumberFormat="1" applyFont="1" applyFill="1" applyBorder="1" applyAlignment="1">
      <alignment horizontal="left" vertical="top"/>
    </xf>
    <xf numFmtId="1" fontId="6" fillId="7" borderId="10" xfId="0" applyNumberFormat="1" applyFont="1" applyFill="1" applyBorder="1" applyAlignment="1">
      <alignment horizontal="left" vertical="top"/>
    </xf>
    <xf numFmtId="0" fontId="6" fillId="7" borderId="10" xfId="0" applyFont="1" applyFill="1" applyBorder="1" applyAlignment="1">
      <alignment horizontal="justify" vertical="top" wrapText="1"/>
    </xf>
    <xf numFmtId="41" fontId="6" fillId="7" borderId="10" xfId="0" applyNumberFormat="1" applyFont="1" applyFill="1" applyBorder="1" applyAlignment="1">
      <alignment horizontal="right" vertical="top"/>
    </xf>
    <xf numFmtId="0" fontId="6" fillId="7" borderId="10" xfId="0" applyFont="1" applyFill="1" applyBorder="1" applyAlignment="1">
      <alignment horizontal="center" vertical="top"/>
    </xf>
    <xf numFmtId="165" fontId="6" fillId="7" borderId="22" xfId="0" applyNumberFormat="1" applyFont="1" applyFill="1" applyBorder="1" applyAlignment="1">
      <alignment horizontal="left" vertical="top"/>
    </xf>
    <xf numFmtId="1" fontId="4" fillId="8" borderId="6" xfId="0" applyNumberFormat="1" applyFont="1" applyFill="1" applyBorder="1" applyAlignment="1">
      <alignment horizontal="left" vertical="top"/>
    </xf>
    <xf numFmtId="1" fontId="4" fillId="8" borderId="8" xfId="0" applyNumberFormat="1" applyFont="1" applyFill="1" applyBorder="1" applyAlignment="1">
      <alignment horizontal="left" vertical="top"/>
    </xf>
    <xf numFmtId="0" fontId="4" fillId="8" borderId="8" xfId="0" applyFont="1" applyFill="1" applyBorder="1" applyAlignment="1">
      <alignment horizontal="justify" vertical="top" wrapText="1"/>
    </xf>
    <xf numFmtId="41" fontId="4" fillId="8" borderId="8" xfId="0" applyNumberFormat="1" applyFont="1" applyFill="1" applyBorder="1" applyAlignment="1">
      <alignment horizontal="right" vertical="top"/>
    </xf>
    <xf numFmtId="0" fontId="4" fillId="8" borderId="8" xfId="0" applyFont="1" applyFill="1" applyBorder="1" applyAlignment="1">
      <alignment horizontal="center" vertical="top"/>
    </xf>
    <xf numFmtId="0" fontId="4" fillId="8" borderId="7" xfId="0" applyFont="1" applyFill="1" applyBorder="1" applyAlignment="1">
      <alignment horizontal="center" vertical="top"/>
    </xf>
    <xf numFmtId="165" fontId="4" fillId="8" borderId="18" xfId="0" applyNumberFormat="1" applyFont="1" applyFill="1" applyBorder="1" applyAlignment="1">
      <alignment horizontal="left" vertical="top"/>
    </xf>
    <xf numFmtId="2" fontId="13" fillId="7" borderId="10" xfId="0" applyNumberFormat="1" applyFont="1" applyFill="1" applyBorder="1" applyAlignment="1">
      <alignment horizontal="left"/>
    </xf>
    <xf numFmtId="2" fontId="19" fillId="7" borderId="11" xfId="0" applyNumberFormat="1" applyFont="1" applyFill="1" applyBorder="1" applyAlignment="1">
      <alignment horizontal="right"/>
    </xf>
    <xf numFmtId="165" fontId="4" fillId="8" borderId="11" xfId="1" applyNumberFormat="1" applyFont="1" applyFill="1" applyBorder="1" applyAlignment="1" applyProtection="1">
      <alignment horizontal="left" vertical="top"/>
    </xf>
    <xf numFmtId="165" fontId="6" fillId="7" borderId="11" xfId="0" applyNumberFormat="1" applyFont="1" applyFill="1" applyBorder="1" applyAlignment="1">
      <alignment horizontal="left" vertical="top"/>
    </xf>
    <xf numFmtId="165" fontId="4" fillId="8" borderId="11" xfId="0" applyNumberFormat="1" applyFont="1" applyFill="1" applyBorder="1" applyAlignment="1">
      <alignment horizontal="left" vertical="top"/>
    </xf>
    <xf numFmtId="165" fontId="19" fillId="7" borderId="1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center" vertical="top"/>
    </xf>
    <xf numFmtId="164" fontId="11" fillId="2" borderId="3" xfId="0" applyNumberFormat="1" applyFont="1" applyFill="1" applyBorder="1" applyAlignment="1">
      <alignment vertical="top"/>
    </xf>
    <xf numFmtId="2" fontId="2" fillId="2" borderId="3" xfId="0" applyNumberFormat="1" applyFont="1" applyFill="1" applyBorder="1" applyAlignment="1">
      <alignment horizontal="right" vertical="top"/>
    </xf>
    <xf numFmtId="2" fontId="2" fillId="2" borderId="3" xfId="0" applyNumberFormat="1" applyFont="1" applyFill="1" applyBorder="1" applyAlignment="1">
      <alignment vertical="top"/>
    </xf>
    <xf numFmtId="1" fontId="3" fillId="2" borderId="3" xfId="0" applyNumberFormat="1" applyFont="1" applyFill="1" applyBorder="1" applyAlignment="1">
      <alignment vertical="top"/>
    </xf>
    <xf numFmtId="2" fontId="2" fillId="2" borderId="2" xfId="0" applyNumberFormat="1" applyFont="1" applyFill="1" applyBorder="1" applyAlignment="1">
      <alignment vertical="top"/>
    </xf>
    <xf numFmtId="165" fontId="6" fillId="7" borderId="8" xfId="2" applyNumberFormat="1" applyFont="1" applyFill="1" applyBorder="1" applyAlignment="1" applyProtection="1">
      <alignment horizontal="center" vertical="top" wrapText="1"/>
    </xf>
    <xf numFmtId="165" fontId="6" fillId="7" borderId="7" xfId="2" applyNumberFormat="1" applyFont="1" applyFill="1" applyBorder="1" applyAlignment="1" applyProtection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6" fillId="7" borderId="8" xfId="0" applyFont="1" applyFill="1" applyBorder="1" applyAlignment="1">
      <alignment horizontal="center" vertical="top" wrapText="1"/>
    </xf>
    <xf numFmtId="2" fontId="6" fillId="7" borderId="8" xfId="0" applyNumberFormat="1" applyFont="1" applyFill="1" applyBorder="1" applyAlignment="1">
      <alignment horizontal="center" vertical="top" wrapText="1"/>
    </xf>
    <xf numFmtId="14" fontId="3" fillId="2" borderId="8" xfId="0" applyNumberFormat="1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2" fillId="2" borderId="8" xfId="6" applyFont="1" applyFill="1" applyBorder="1" applyAlignment="1">
      <alignment horizontal="center" vertical="top"/>
    </xf>
    <xf numFmtId="0" fontId="21" fillId="2" borderId="7" xfId="6" applyFill="1" applyBorder="1" applyAlignment="1">
      <alignment horizontal="right" vertical="top"/>
    </xf>
  </cellXfs>
  <cellStyles count="7">
    <cellStyle name="Currency" xfId="1" builtinId="4"/>
    <cellStyle name="Currency 3" xfId="2"/>
    <cellStyle name="Hyperlink" xfId="6" builtinId="8"/>
    <cellStyle name="Normal" xfId="0" builtinId="0"/>
    <cellStyle name="Normal 2 2" xfId="5"/>
    <cellStyle name="Normal 2 3" xfId="3"/>
    <cellStyle name="Percent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GX295"/>
  <sheetViews>
    <sheetView tabSelected="1" view="pageBreakPreview" zoomScale="90" zoomScaleNormal="100" zoomScaleSheetLayoutView="90" workbookViewId="0">
      <pane ySplit="8" topLeftCell="A9" activePane="bottomLeft" state="frozen"/>
      <selection pane="bottomLeft" activeCell="A9" sqref="A9"/>
    </sheetView>
  </sheetViews>
  <sheetFormatPr defaultColWidth="12.42578125" defaultRowHeight="15.75" x14ac:dyDescent="0.25"/>
  <cols>
    <col min="1" max="1" width="6.5703125" style="36" customWidth="1"/>
    <col min="2" max="2" width="19" style="36" customWidth="1"/>
    <col min="3" max="3" width="16.7109375" style="36" customWidth="1"/>
    <col min="4" max="4" width="11.7109375" style="37" customWidth="1"/>
    <col min="5" max="5" width="57.42578125" style="38" customWidth="1"/>
    <col min="6" max="6" width="9.42578125" style="39" bestFit="1" customWidth="1"/>
    <col min="7" max="7" width="8" style="39" bestFit="1" customWidth="1"/>
    <col min="8" max="8" width="10.85546875" style="39" customWidth="1"/>
    <col min="9" max="9" width="5.7109375" style="36" bestFit="1" customWidth="1"/>
    <col min="10" max="10" width="13" style="36" customWidth="1"/>
    <col min="11" max="11" width="15.140625" style="36" customWidth="1"/>
    <col min="12" max="12" width="15.85546875" style="36" customWidth="1"/>
    <col min="13" max="13" width="11.28515625" style="38" bestFit="1" customWidth="1"/>
    <col min="14" max="14" width="16" style="40" bestFit="1" customWidth="1"/>
    <col min="15" max="15" width="18.42578125" style="35" bestFit="1" customWidth="1"/>
    <col min="16" max="16" width="13.42578125" style="35" customWidth="1"/>
    <col min="17" max="17" width="11.140625" style="35" customWidth="1"/>
    <col min="18" max="18" width="15.7109375" style="35" customWidth="1"/>
    <col min="19" max="22" width="12.42578125" style="35" customWidth="1"/>
    <col min="23" max="16384" width="12.42578125" style="35"/>
  </cols>
  <sheetData>
    <row r="1" spans="1:26" s="58" customFormat="1" ht="19.5" thickBot="1" x14ac:dyDescent="0.35">
      <c r="A1" s="152" t="s">
        <v>0</v>
      </c>
      <c r="B1" s="153"/>
      <c r="C1" s="154" t="s">
        <v>136</v>
      </c>
      <c r="D1" s="155"/>
      <c r="E1" s="156"/>
      <c r="F1" s="157"/>
      <c r="G1" s="157"/>
      <c r="H1" s="157"/>
      <c r="I1" s="157"/>
      <c r="J1" s="158"/>
      <c r="K1" s="158"/>
      <c r="L1" s="158"/>
      <c r="M1" s="158"/>
      <c r="N1" s="158"/>
      <c r="O1" s="183" t="s">
        <v>44</v>
      </c>
    </row>
    <row r="2" spans="1:26" s="1" customFormat="1" ht="18" x14ac:dyDescent="0.25">
      <c r="A2" s="188" t="s">
        <v>1</v>
      </c>
      <c r="B2" s="189"/>
      <c r="C2" s="190" t="s">
        <v>136</v>
      </c>
      <c r="D2" s="191"/>
      <c r="E2" s="192"/>
      <c r="F2" s="193"/>
      <c r="G2" s="192"/>
      <c r="H2" s="192"/>
      <c r="I2" s="192"/>
      <c r="J2" s="192"/>
      <c r="K2" s="192"/>
      <c r="L2" s="192"/>
      <c r="M2" s="192"/>
      <c r="N2" s="192"/>
      <c r="O2" s="194"/>
    </row>
    <row r="3" spans="1:26" s="1" customFormat="1" x14ac:dyDescent="0.25">
      <c r="A3" s="4" t="s">
        <v>2</v>
      </c>
      <c r="B3" s="2"/>
      <c r="C3" s="71">
        <v>44636</v>
      </c>
      <c r="D3" s="72"/>
      <c r="E3" s="5"/>
      <c r="F3" s="3"/>
      <c r="G3" s="6"/>
      <c r="H3" s="6"/>
      <c r="I3" s="6"/>
      <c r="J3" s="6"/>
      <c r="K3" s="6"/>
      <c r="L3" s="6"/>
      <c r="M3" s="6"/>
      <c r="N3" s="6"/>
      <c r="O3" s="7"/>
    </row>
    <row r="4" spans="1:26" s="1" customFormat="1" ht="16.5" thickBot="1" x14ac:dyDescent="0.3">
      <c r="A4" s="4" t="s">
        <v>3</v>
      </c>
      <c r="B4" s="2"/>
      <c r="C4" s="71">
        <v>43885</v>
      </c>
      <c r="D4" s="72"/>
      <c r="E4" s="8"/>
      <c r="F4" s="3"/>
      <c r="G4" s="3"/>
      <c r="H4" s="3"/>
      <c r="I4" s="53"/>
      <c r="J4" s="53"/>
      <c r="K4" s="53"/>
      <c r="L4" s="53"/>
      <c r="M4" s="53"/>
      <c r="N4" s="53"/>
      <c r="O4" s="81"/>
    </row>
    <row r="5" spans="1:26" s="1" customFormat="1" ht="16.5" thickBot="1" x14ac:dyDescent="0.3">
      <c r="A5" s="159" t="s">
        <v>34</v>
      </c>
      <c r="B5" s="160"/>
      <c r="C5" s="184">
        <f>O$146</f>
        <v>0</v>
      </c>
      <c r="D5" s="72"/>
      <c r="E5" s="8"/>
      <c r="F5" s="8"/>
      <c r="G5" s="8"/>
      <c r="H5" s="8"/>
      <c r="I5" s="8"/>
      <c r="J5" s="8"/>
      <c r="K5" s="8"/>
      <c r="L5" s="8"/>
      <c r="M5" s="8"/>
      <c r="N5" s="162"/>
      <c r="O5" s="161"/>
    </row>
    <row r="6" spans="1:26" s="1" customFormat="1" ht="16.5" thickBot="1" x14ac:dyDescent="0.3">
      <c r="A6" s="159" t="s">
        <v>35</v>
      </c>
      <c r="B6" s="160"/>
      <c r="C6" s="184">
        <f>O$226</f>
        <v>0</v>
      </c>
      <c r="D6" s="72"/>
      <c r="E6" s="8"/>
      <c r="F6" s="8"/>
      <c r="G6" s="8"/>
      <c r="H6" s="8"/>
      <c r="I6" s="8"/>
      <c r="J6" s="8"/>
      <c r="K6" s="8"/>
      <c r="L6" s="8"/>
      <c r="M6" s="8"/>
      <c r="N6" s="162"/>
      <c r="O6" s="161"/>
    </row>
    <row r="7" spans="1:26" s="1" customFormat="1" ht="18.75" thickBot="1" x14ac:dyDescent="0.3">
      <c r="A7" s="159" t="s">
        <v>64</v>
      </c>
      <c r="B7" s="160"/>
      <c r="C7" s="184">
        <f>O$262</f>
        <v>0</v>
      </c>
      <c r="D7" s="200"/>
      <c r="E7" s="201"/>
      <c r="F7" s="201"/>
      <c r="G7" s="201"/>
      <c r="H7" s="201"/>
      <c r="I7" s="201"/>
      <c r="J7" s="201"/>
      <c r="K7" s="201"/>
      <c r="L7" s="201"/>
      <c r="M7" s="201"/>
      <c r="N7" s="202"/>
      <c r="O7" s="203"/>
    </row>
    <row r="8" spans="1:26" s="57" customFormat="1" ht="32.25" thickBot="1" x14ac:dyDescent="0.3">
      <c r="A8" s="197" t="s">
        <v>4</v>
      </c>
      <c r="B8" s="198" t="s">
        <v>5</v>
      </c>
      <c r="C8" s="198" t="s">
        <v>6</v>
      </c>
      <c r="D8" s="198" t="s">
        <v>7</v>
      </c>
      <c r="E8" s="199" t="s">
        <v>8</v>
      </c>
      <c r="F8" s="199" t="s">
        <v>9</v>
      </c>
      <c r="G8" s="199" t="s">
        <v>10</v>
      </c>
      <c r="H8" s="199" t="s">
        <v>11</v>
      </c>
      <c r="I8" s="198" t="s">
        <v>12</v>
      </c>
      <c r="J8" s="199" t="s">
        <v>20</v>
      </c>
      <c r="K8" s="195" t="s">
        <v>17</v>
      </c>
      <c r="L8" s="195" t="s">
        <v>18</v>
      </c>
      <c r="M8" s="195" t="s">
        <v>19</v>
      </c>
      <c r="N8" s="195" t="s">
        <v>13</v>
      </c>
      <c r="O8" s="196" t="s">
        <v>14</v>
      </c>
      <c r="P8" s="35"/>
      <c r="Q8" s="35"/>
      <c r="R8" s="1"/>
      <c r="S8" s="1"/>
      <c r="T8" s="1"/>
    </row>
    <row r="9" spans="1:26" s="11" customFormat="1" ht="19.5" thickBot="1" x14ac:dyDescent="0.3">
      <c r="A9" s="163" t="str">
        <f>IF(F9&lt;&gt;"",1+MAX($A$8:A31),"")</f>
        <v/>
      </c>
      <c r="B9" s="164"/>
      <c r="C9" s="164"/>
      <c r="D9" s="165"/>
      <c r="E9" s="166" t="s">
        <v>135</v>
      </c>
      <c r="F9" s="167"/>
      <c r="G9" s="167"/>
      <c r="H9" s="167"/>
      <c r="I9" s="164"/>
      <c r="J9" s="164"/>
      <c r="K9" s="164"/>
      <c r="L9" s="164"/>
      <c r="M9" s="164"/>
      <c r="N9" s="168"/>
      <c r="O9" s="9"/>
      <c r="P9" s="10"/>
      <c r="Q9" s="10"/>
      <c r="R9" s="1"/>
      <c r="S9" s="1"/>
      <c r="T9" s="1"/>
      <c r="U9" s="12"/>
      <c r="V9" s="12"/>
      <c r="W9" s="12"/>
      <c r="X9" s="12"/>
      <c r="Y9" s="12"/>
      <c r="Z9" s="13"/>
    </row>
    <row r="10" spans="1:26" s="11" customFormat="1" ht="19.5" thickBot="1" x14ac:dyDescent="0.3">
      <c r="A10" s="68" t="str">
        <f>IF(F10&lt;&gt;"",1+MAX($A$8:A8),"")</f>
        <v/>
      </c>
      <c r="B10" s="133"/>
      <c r="C10" s="134"/>
      <c r="D10" s="135"/>
      <c r="E10" s="136" t="s">
        <v>65</v>
      </c>
      <c r="F10" s="137"/>
      <c r="G10" s="137"/>
      <c r="H10" s="137"/>
      <c r="I10" s="134"/>
      <c r="J10" s="134"/>
      <c r="K10" s="134"/>
      <c r="L10" s="134"/>
      <c r="M10" s="134"/>
      <c r="N10" s="138"/>
      <c r="O10" s="9"/>
      <c r="P10" s="10"/>
      <c r="Q10" s="10"/>
      <c r="R10" s="1"/>
      <c r="S10" s="1"/>
      <c r="T10" s="1"/>
      <c r="U10" s="12"/>
      <c r="V10" s="12"/>
      <c r="W10" s="12"/>
      <c r="X10" s="12"/>
      <c r="Y10" s="12"/>
      <c r="Z10" s="13"/>
    </row>
    <row r="11" spans="1:26" s="11" customFormat="1" ht="16.5" thickBot="1" x14ac:dyDescent="0.3">
      <c r="A11" s="68" t="str">
        <f>IF(F11&lt;&gt;"",1+MAX(#REF!),"")</f>
        <v/>
      </c>
      <c r="B11" s="54"/>
      <c r="C11" s="25"/>
      <c r="D11" s="41"/>
      <c r="E11" s="42" t="s">
        <v>65</v>
      </c>
      <c r="F11" s="43"/>
      <c r="G11" s="26"/>
      <c r="H11" s="27"/>
      <c r="I11" s="27"/>
      <c r="J11" s="27"/>
      <c r="K11" s="27"/>
      <c r="L11" s="27"/>
      <c r="M11" s="27"/>
      <c r="N11" s="47"/>
      <c r="O11" s="9"/>
      <c r="P11" s="10"/>
      <c r="Q11" s="10"/>
      <c r="R11" s="1"/>
      <c r="S11" s="1"/>
      <c r="T11" s="1"/>
      <c r="U11" s="12"/>
      <c r="V11" s="12"/>
      <c r="W11" s="12"/>
      <c r="X11" s="12"/>
      <c r="Y11" s="12"/>
      <c r="Z11" s="13"/>
    </row>
    <row r="12" spans="1:26" s="19" customFormat="1" x14ac:dyDescent="0.25">
      <c r="A12" s="68">
        <f>IF(F12&lt;&gt;"",1+MAX($A$8:A11),"")</f>
        <v>1</v>
      </c>
      <c r="B12" s="28" t="s">
        <v>130</v>
      </c>
      <c r="C12" s="29" t="s">
        <v>134</v>
      </c>
      <c r="D12" s="132"/>
      <c r="E12" s="17" t="s">
        <v>66</v>
      </c>
      <c r="F12" s="86">
        <f>(933)+(11.7*11+34.5*1.5+12.8*2+15.3*2+17.5*2.83+4.2*2.67+2.1*7.5+15.8*8.58+22.7*9.25+30.2*9.42)</f>
        <v>1876.162</v>
      </c>
      <c r="G12" s="18">
        <v>0.1</v>
      </c>
      <c r="H12" s="14">
        <f t="shared" ref="H12" si="0">F12*(1+G12)</f>
        <v>2063.7782000000002</v>
      </c>
      <c r="I12" s="15" t="s">
        <v>15</v>
      </c>
      <c r="J12" s="97">
        <v>0</v>
      </c>
      <c r="K12" s="97">
        <v>0</v>
      </c>
      <c r="L12" s="97">
        <v>0</v>
      </c>
      <c r="M12" s="52">
        <f>L12+K12+J12</f>
        <v>0</v>
      </c>
      <c r="N12" s="48">
        <f>M12*H12</f>
        <v>0</v>
      </c>
      <c r="O12" s="45"/>
      <c r="P12" s="16"/>
      <c r="Q12" s="16"/>
      <c r="R12" s="1"/>
      <c r="S12" s="1"/>
      <c r="T12" s="1"/>
      <c r="U12" s="16"/>
      <c r="V12" s="16"/>
      <c r="W12" s="16"/>
      <c r="X12" s="16"/>
      <c r="Y12" s="16"/>
    </row>
    <row r="13" spans="1:26" s="19" customFormat="1" x14ac:dyDescent="0.25">
      <c r="A13" s="68" t="str">
        <f>IF(F13&lt;&gt;"",1+MAX($A$8:A12),"")</f>
        <v/>
      </c>
      <c r="B13" s="28"/>
      <c r="C13" s="29"/>
      <c r="D13" s="132"/>
      <c r="E13" s="55"/>
      <c r="F13" s="33"/>
      <c r="G13" s="18"/>
      <c r="H13" s="14"/>
      <c r="I13" s="32"/>
      <c r="J13" s="32"/>
      <c r="K13" s="32"/>
      <c r="L13" s="32"/>
      <c r="M13" s="56"/>
      <c r="N13" s="48"/>
      <c r="O13" s="45"/>
      <c r="P13" s="16"/>
      <c r="Q13" s="16"/>
      <c r="R13" s="1"/>
      <c r="S13" s="1"/>
      <c r="T13" s="1"/>
      <c r="U13" s="16"/>
      <c r="V13" s="16"/>
      <c r="W13" s="16"/>
      <c r="X13" s="16"/>
      <c r="Y13" s="16"/>
    </row>
    <row r="14" spans="1:26" s="19" customFormat="1" x14ac:dyDescent="0.25">
      <c r="A14" s="68" t="str">
        <f>IF(F14&lt;&gt;"",1+MAX($A$8:A13),"")</f>
        <v/>
      </c>
      <c r="B14" s="28"/>
      <c r="C14" s="29"/>
      <c r="D14" s="132"/>
      <c r="E14" s="51" t="s">
        <v>22</v>
      </c>
      <c r="F14" s="33"/>
      <c r="G14" s="18"/>
      <c r="H14" s="14"/>
      <c r="I14" s="32"/>
      <c r="J14" s="32"/>
      <c r="K14" s="32"/>
      <c r="L14" s="32"/>
      <c r="M14" s="56"/>
      <c r="N14" s="48"/>
      <c r="O14" s="45"/>
      <c r="P14" s="16"/>
      <c r="Q14" s="16"/>
      <c r="R14" s="1"/>
      <c r="S14" s="1"/>
      <c r="T14" s="1"/>
      <c r="U14" s="16"/>
      <c r="V14" s="16"/>
      <c r="W14" s="16"/>
      <c r="X14" s="16"/>
      <c r="Y14" s="16"/>
    </row>
    <row r="15" spans="1:26" s="19" customFormat="1" x14ac:dyDescent="0.25">
      <c r="A15" s="68">
        <f>IF(F15&lt;&gt;"",1+MAX($A$8:A14),"")</f>
        <v>2</v>
      </c>
      <c r="B15" s="28" t="s">
        <v>130</v>
      </c>
      <c r="C15" s="29" t="s">
        <v>134</v>
      </c>
      <c r="D15" s="132"/>
      <c r="E15" s="17" t="s">
        <v>93</v>
      </c>
      <c r="F15" s="86">
        <v>1876</v>
      </c>
      <c r="G15" s="18">
        <v>0.1</v>
      </c>
      <c r="H15" s="14">
        <f t="shared" ref="H15" si="1">F15*(1+G15)</f>
        <v>2063.6000000000004</v>
      </c>
      <c r="I15" s="15" t="s">
        <v>15</v>
      </c>
      <c r="J15" s="97">
        <v>0</v>
      </c>
      <c r="K15" s="97">
        <v>0</v>
      </c>
      <c r="L15" s="97">
        <v>0</v>
      </c>
      <c r="M15" s="52">
        <f t="shared" ref="M15" si="2">L15+K15+J15</f>
        <v>0</v>
      </c>
      <c r="N15" s="48">
        <f t="shared" ref="N15" si="3">M15*H15</f>
        <v>0</v>
      </c>
      <c r="O15" s="45"/>
      <c r="P15" s="16"/>
      <c r="Q15" s="16"/>
      <c r="R15" s="1"/>
      <c r="S15" s="1"/>
      <c r="T15" s="1"/>
      <c r="U15" s="16"/>
      <c r="V15" s="16"/>
      <c r="W15" s="16"/>
      <c r="X15" s="16"/>
      <c r="Y15" s="16"/>
    </row>
    <row r="16" spans="1:26" s="1" customFormat="1" ht="16.5" thickBot="1" x14ac:dyDescent="0.3">
      <c r="A16" s="68" t="str">
        <f>IF(F16&lt;&gt;"",1+MAX($A$8:A15),"")</f>
        <v/>
      </c>
      <c r="B16" s="28"/>
      <c r="C16" s="28"/>
      <c r="D16" s="129"/>
      <c r="E16" s="30"/>
      <c r="F16" s="21"/>
      <c r="G16" s="20"/>
      <c r="H16" s="21"/>
      <c r="I16" s="31"/>
      <c r="J16" s="31"/>
      <c r="K16" s="31"/>
      <c r="L16" s="31"/>
      <c r="M16" s="34"/>
      <c r="N16" s="49"/>
      <c r="O16" s="64"/>
    </row>
    <row r="17" spans="1:26" s="1" customFormat="1" ht="16.5" thickBot="1" x14ac:dyDescent="0.3">
      <c r="A17" s="68" t="str">
        <f>IF(F17&lt;&gt;"",1+MAX($A$8:A16),"")</f>
        <v/>
      </c>
      <c r="B17" s="28"/>
      <c r="C17" s="29"/>
      <c r="D17" s="144"/>
      <c r="E17" s="44" t="s">
        <v>67</v>
      </c>
      <c r="F17" s="23"/>
      <c r="G17" s="22"/>
      <c r="H17" s="23"/>
      <c r="I17" s="32"/>
      <c r="J17" s="32"/>
      <c r="K17" s="32"/>
      <c r="L17" s="32"/>
      <c r="M17" s="66"/>
      <c r="N17" s="50"/>
      <c r="O17" s="46">
        <f>SUM(N11:N16)</f>
        <v>0</v>
      </c>
    </row>
    <row r="18" spans="1:26" s="1" customFormat="1" ht="16.5" thickBot="1" x14ac:dyDescent="0.3">
      <c r="A18" s="68" t="str">
        <f>IF(F18&lt;&gt;"",1+MAX($A$8:A17),"")</f>
        <v/>
      </c>
      <c r="B18" s="149"/>
      <c r="C18" s="29"/>
      <c r="D18" s="150"/>
      <c r="E18" s="151"/>
      <c r="F18" s="130"/>
      <c r="G18" s="18"/>
      <c r="H18" s="14"/>
      <c r="I18" s="15"/>
      <c r="J18" s="15"/>
      <c r="K18" s="15"/>
      <c r="L18" s="15"/>
      <c r="M18" s="126"/>
      <c r="N18" s="147"/>
      <c r="O18" s="87"/>
    </row>
    <row r="19" spans="1:26" s="119" customFormat="1" ht="16.5" thickBot="1" x14ac:dyDescent="0.3">
      <c r="A19" s="68" t="str">
        <f>IF(F19&lt;&gt;"",1+MAX($A$8:A18),"")</f>
        <v/>
      </c>
      <c r="B19" s="96"/>
      <c r="C19" s="114"/>
      <c r="D19" s="115"/>
      <c r="E19" s="42" t="s">
        <v>71</v>
      </c>
      <c r="F19" s="116"/>
      <c r="G19" s="117"/>
      <c r="H19" s="93"/>
      <c r="I19" s="93"/>
      <c r="J19" s="93"/>
      <c r="K19" s="93"/>
      <c r="L19" s="93"/>
      <c r="M19" s="93"/>
      <c r="N19" s="118"/>
      <c r="O19" s="9"/>
    </row>
    <row r="20" spans="1:26" x14ac:dyDescent="0.25">
      <c r="A20" s="68" t="str">
        <f>IF(F20&lt;&gt;"",1+MAX($A$8:A19),"")</f>
        <v/>
      </c>
      <c r="B20" s="88"/>
      <c r="C20" s="89"/>
      <c r="D20" s="85"/>
      <c r="E20" s="139"/>
      <c r="F20" s="90"/>
      <c r="G20" s="91"/>
      <c r="H20" s="92"/>
      <c r="I20" s="93"/>
      <c r="J20" s="93"/>
      <c r="K20" s="93"/>
      <c r="L20" s="93"/>
      <c r="M20" s="94"/>
      <c r="N20" s="95"/>
      <c r="O20" s="45"/>
    </row>
    <row r="21" spans="1:26" x14ac:dyDescent="0.25">
      <c r="A21" s="68" t="str">
        <f>IF(F21&lt;&gt;"",1+MAX($A$8:A20),"")</f>
        <v/>
      </c>
      <c r="B21" s="88"/>
      <c r="C21" s="89"/>
      <c r="D21" s="120"/>
      <c r="E21" s="142" t="s">
        <v>126</v>
      </c>
      <c r="F21" s="92"/>
      <c r="G21" s="91"/>
      <c r="H21" s="92"/>
      <c r="I21" s="93"/>
      <c r="J21" s="93"/>
      <c r="K21" s="93"/>
      <c r="L21" s="93"/>
      <c r="M21" s="94"/>
      <c r="N21" s="95"/>
      <c r="O21" s="45"/>
    </row>
    <row r="22" spans="1:26" x14ac:dyDescent="0.25">
      <c r="A22" s="68">
        <f>IF(F22&lt;&gt;"",1+MAX($A$8:A21),"")</f>
        <v>3</v>
      </c>
      <c r="B22" s="28" t="s">
        <v>130</v>
      </c>
      <c r="C22" s="29" t="s">
        <v>134</v>
      </c>
      <c r="D22" s="120"/>
      <c r="E22" s="17" t="s">
        <v>129</v>
      </c>
      <c r="F22" s="123">
        <f>102.9+(1.5*2+2*2+2.83*2+2.67*2+7.5*2)+(11.7+15.3+15.8)</f>
        <v>178.7</v>
      </c>
      <c r="G22" s="91">
        <v>0.1</v>
      </c>
      <c r="H22" s="92">
        <f t="shared" ref="H22" si="4">F22*(1+G22)</f>
        <v>196.57</v>
      </c>
      <c r="I22" s="88" t="s">
        <v>16</v>
      </c>
      <c r="J22" s="97">
        <v>0</v>
      </c>
      <c r="K22" s="97">
        <v>0</v>
      </c>
      <c r="L22" s="97">
        <v>0</v>
      </c>
      <c r="M22" s="98">
        <f t="shared" ref="M22" si="5">L22+K22+J22</f>
        <v>0</v>
      </c>
      <c r="N22" s="95">
        <f t="shared" ref="N22" si="6">M22*H22</f>
        <v>0</v>
      </c>
      <c r="O22" s="45"/>
    </row>
    <row r="23" spans="1:26" s="1" customFormat="1" ht="16.5" thickBot="1" x14ac:dyDescent="0.3">
      <c r="A23" s="68" t="str">
        <f>IF(F23&lt;&gt;"",1+MAX($A$8:A22),"")</f>
        <v/>
      </c>
      <c r="B23" s="28"/>
      <c r="C23" s="28"/>
      <c r="D23" s="129"/>
      <c r="E23" s="59"/>
      <c r="F23" s="127"/>
      <c r="G23" s="20"/>
      <c r="H23" s="21"/>
      <c r="I23" s="31"/>
      <c r="J23" s="31"/>
      <c r="K23" s="31"/>
      <c r="L23" s="31"/>
      <c r="M23" s="34"/>
      <c r="N23" s="49"/>
      <c r="O23" s="64"/>
    </row>
    <row r="24" spans="1:26" s="1" customFormat="1" ht="16.5" thickBot="1" x14ac:dyDescent="0.3">
      <c r="A24" s="68" t="str">
        <f>IF(F24&lt;&gt;"",1+MAX($A$8:A23),"")</f>
        <v/>
      </c>
      <c r="B24" s="28"/>
      <c r="C24" s="29"/>
      <c r="D24" s="144"/>
      <c r="E24" s="44" t="s">
        <v>75</v>
      </c>
      <c r="F24" s="23"/>
      <c r="G24" s="22"/>
      <c r="H24" s="23"/>
      <c r="I24" s="32"/>
      <c r="J24" s="32"/>
      <c r="K24" s="32"/>
      <c r="L24" s="32"/>
      <c r="M24" s="66"/>
      <c r="N24" s="50"/>
      <c r="O24" s="46">
        <f>SUM(N21:N23)</f>
        <v>0</v>
      </c>
    </row>
    <row r="25" spans="1:26" s="19" customFormat="1" x14ac:dyDescent="0.25">
      <c r="A25" s="68" t="str">
        <f>IF(F25&lt;&gt;"",1+MAX($A$8:A24),"")</f>
        <v/>
      </c>
      <c r="B25" s="28"/>
      <c r="C25" s="29"/>
      <c r="D25" s="62"/>
      <c r="E25" s="55"/>
      <c r="F25" s="33"/>
      <c r="G25" s="18"/>
      <c r="H25" s="14"/>
      <c r="I25" s="32"/>
      <c r="J25" s="32"/>
      <c r="K25" s="32"/>
      <c r="L25" s="32"/>
      <c r="M25" s="56"/>
      <c r="N25" s="48"/>
      <c r="O25" s="67"/>
      <c r="P25" s="16"/>
      <c r="Q25" s="16"/>
      <c r="R25" s="1"/>
      <c r="S25" s="1"/>
      <c r="T25" s="1"/>
      <c r="U25" s="16"/>
      <c r="V25" s="16"/>
      <c r="W25" s="16"/>
      <c r="X25" s="16"/>
      <c r="Y25" s="16"/>
    </row>
    <row r="26" spans="1:26" x14ac:dyDescent="0.25">
      <c r="A26" s="68" t="str">
        <f>IF(F26&lt;&gt;"",1+MAX($A$8:A25),"")</f>
        <v/>
      </c>
      <c r="B26" s="88"/>
      <c r="C26" s="89"/>
      <c r="D26" s="120"/>
      <c r="E26" s="142" t="s">
        <v>127</v>
      </c>
      <c r="F26" s="92"/>
      <c r="G26" s="91"/>
      <c r="H26" s="92"/>
      <c r="I26" s="93"/>
      <c r="J26" s="93"/>
      <c r="K26" s="93"/>
      <c r="L26" s="93"/>
      <c r="M26" s="94"/>
      <c r="N26" s="95"/>
      <c r="O26" s="45"/>
    </row>
    <row r="27" spans="1:26" x14ac:dyDescent="0.25">
      <c r="A27" s="68">
        <f>IF(F27&lt;&gt;"",1+MAX($A$8:A26),"")</f>
        <v>4</v>
      </c>
      <c r="B27" s="28" t="s">
        <v>130</v>
      </c>
      <c r="C27" s="29" t="s">
        <v>134</v>
      </c>
      <c r="D27" s="120"/>
      <c r="E27" s="17" t="s">
        <v>128</v>
      </c>
      <c r="F27" s="123">
        <f>80.4</f>
        <v>80.400000000000006</v>
      </c>
      <c r="G27" s="91">
        <v>0.1</v>
      </c>
      <c r="H27" s="92">
        <f t="shared" ref="H27" si="7">F27*(1+G27)</f>
        <v>88.440000000000012</v>
      </c>
      <c r="I27" s="88" t="s">
        <v>16</v>
      </c>
      <c r="J27" s="97">
        <v>0</v>
      </c>
      <c r="K27" s="97">
        <v>0</v>
      </c>
      <c r="L27" s="97">
        <v>0</v>
      </c>
      <c r="M27" s="98">
        <f t="shared" ref="M27" si="8">L27+K27+J27</f>
        <v>0</v>
      </c>
      <c r="N27" s="95">
        <f t="shared" ref="N27" si="9">M27*H27</f>
        <v>0</v>
      </c>
      <c r="O27" s="45"/>
    </row>
    <row r="28" spans="1:26" s="1" customFormat="1" ht="16.5" thickBot="1" x14ac:dyDescent="0.3">
      <c r="A28" s="68" t="str">
        <f>IF(F28&lt;&gt;"",1+MAX($A$8:A27),"")</f>
        <v/>
      </c>
      <c r="B28" s="28"/>
      <c r="C28" s="28"/>
      <c r="D28" s="129"/>
      <c r="E28" s="59"/>
      <c r="F28" s="127"/>
      <c r="G28" s="20"/>
      <c r="H28" s="21"/>
      <c r="I28" s="31"/>
      <c r="J28" s="31"/>
      <c r="K28" s="31"/>
      <c r="L28" s="31"/>
      <c r="M28" s="34"/>
      <c r="N28" s="49"/>
      <c r="O28" s="64"/>
    </row>
    <row r="29" spans="1:26" s="1" customFormat="1" ht="16.5" thickBot="1" x14ac:dyDescent="0.3">
      <c r="A29" s="68" t="str">
        <f>IF(F29&lt;&gt;"",1+MAX($A$8:A28),"")</f>
        <v/>
      </c>
      <c r="B29" s="28"/>
      <c r="C29" s="29"/>
      <c r="D29" s="144"/>
      <c r="E29" s="44" t="s">
        <v>75</v>
      </c>
      <c r="F29" s="23"/>
      <c r="G29" s="22"/>
      <c r="H29" s="23"/>
      <c r="I29" s="32"/>
      <c r="J29" s="32"/>
      <c r="K29" s="32"/>
      <c r="L29" s="32"/>
      <c r="M29" s="66"/>
      <c r="N29" s="50"/>
      <c r="O29" s="46">
        <f>SUM(N26:N28)</f>
        <v>0</v>
      </c>
    </row>
    <row r="30" spans="1:26" s="19" customFormat="1" ht="16.5" thickBot="1" x14ac:dyDescent="0.3">
      <c r="A30" s="68" t="str">
        <f>IF(F30&lt;&gt;"",1+MAX($A$8:A29),"")</f>
        <v/>
      </c>
      <c r="B30" s="28"/>
      <c r="C30" s="29"/>
      <c r="D30" s="62"/>
      <c r="E30" s="55"/>
      <c r="F30" s="33"/>
      <c r="G30" s="18"/>
      <c r="H30" s="14"/>
      <c r="I30" s="32"/>
      <c r="J30" s="32"/>
      <c r="K30" s="32"/>
      <c r="L30" s="32"/>
      <c r="M30" s="56"/>
      <c r="N30" s="48"/>
      <c r="O30" s="67"/>
      <c r="P30" s="16"/>
      <c r="Q30" s="16"/>
      <c r="R30" s="1"/>
      <c r="S30" s="1"/>
      <c r="T30" s="1"/>
      <c r="U30" s="16"/>
      <c r="V30" s="16"/>
      <c r="W30" s="16"/>
      <c r="X30" s="16"/>
      <c r="Y30" s="16"/>
    </row>
    <row r="31" spans="1:26" s="11" customFormat="1" ht="19.5" thickBot="1" x14ac:dyDescent="0.3">
      <c r="A31" s="68" t="str">
        <f>IF(F31&lt;&gt;"",1+MAX($A$8:A30),"")</f>
        <v/>
      </c>
      <c r="B31" s="75"/>
      <c r="C31" s="76"/>
      <c r="D31" s="77"/>
      <c r="E31" s="78" t="s">
        <v>23</v>
      </c>
      <c r="F31" s="79"/>
      <c r="G31" s="79"/>
      <c r="H31" s="79"/>
      <c r="I31" s="76"/>
      <c r="J31" s="76"/>
      <c r="K31" s="76"/>
      <c r="L31" s="76"/>
      <c r="M31" s="76"/>
      <c r="N31" s="80"/>
      <c r="O31" s="9"/>
      <c r="P31" s="10"/>
      <c r="Q31" s="10"/>
      <c r="R31" s="1"/>
      <c r="S31" s="1"/>
      <c r="T31" s="1"/>
      <c r="U31" s="12"/>
      <c r="V31" s="12"/>
      <c r="W31" s="12"/>
      <c r="X31" s="12"/>
      <c r="Y31" s="12"/>
      <c r="Z31" s="13"/>
    </row>
    <row r="32" spans="1:26" s="11" customFormat="1" ht="16.5" thickBot="1" x14ac:dyDescent="0.3">
      <c r="A32" s="68" t="str">
        <f>IF(F32&lt;&gt;"",1+MAX($A$8:A31),"")</f>
        <v/>
      </c>
      <c r="B32" s="54"/>
      <c r="C32" s="25"/>
      <c r="D32" s="41"/>
      <c r="E32" s="42" t="s">
        <v>117</v>
      </c>
      <c r="F32" s="43"/>
      <c r="G32" s="26"/>
      <c r="H32" s="27"/>
      <c r="I32" s="27"/>
      <c r="J32" s="27"/>
      <c r="K32" s="27"/>
      <c r="L32" s="27"/>
      <c r="M32" s="27"/>
      <c r="N32" s="47"/>
      <c r="O32" s="9"/>
      <c r="P32" s="10"/>
      <c r="Q32" s="10"/>
      <c r="R32" s="1"/>
      <c r="S32" s="1"/>
      <c r="T32" s="1"/>
      <c r="U32" s="12"/>
      <c r="V32" s="12"/>
      <c r="W32" s="12"/>
      <c r="X32" s="12"/>
      <c r="Y32" s="12"/>
      <c r="Z32" s="13"/>
    </row>
    <row r="33" spans="1:26" s="19" customFormat="1" x14ac:dyDescent="0.25">
      <c r="A33" s="68">
        <f>IF(F33&lt;&gt;"",1+MAX($A$8:A32),"")</f>
        <v>5</v>
      </c>
      <c r="B33" s="28" t="s">
        <v>130</v>
      </c>
      <c r="C33" s="29" t="s">
        <v>134</v>
      </c>
      <c r="D33" s="132"/>
      <c r="E33" s="17" t="s">
        <v>118</v>
      </c>
      <c r="F33" s="86">
        <f>(4177.1+55.8*1+32.7*11.083+33.5*2+6.6*2.67+29.3*5.334+86*8.167+32.1*9)</f>
        <v>5827.4843000000001</v>
      </c>
      <c r="G33" s="18">
        <v>0.1</v>
      </c>
      <c r="H33" s="14">
        <f t="shared" ref="H33" si="10">F33*(1+G33)</f>
        <v>6410.2327300000006</v>
      </c>
      <c r="I33" s="15" t="s">
        <v>15</v>
      </c>
      <c r="J33" s="97">
        <v>0</v>
      </c>
      <c r="K33" s="97">
        <v>0</v>
      </c>
      <c r="L33" s="97">
        <v>0</v>
      </c>
      <c r="M33" s="52">
        <f>L33+K33+J33</f>
        <v>0</v>
      </c>
      <c r="N33" s="48">
        <f>M33*H33</f>
        <v>0</v>
      </c>
      <c r="O33" s="45"/>
      <c r="P33" s="16"/>
      <c r="Q33" s="16"/>
      <c r="R33" s="1"/>
      <c r="S33" s="1"/>
      <c r="T33" s="1"/>
      <c r="U33" s="16"/>
      <c r="V33" s="16"/>
      <c r="W33" s="16"/>
      <c r="X33" s="16"/>
      <c r="Y33" s="16"/>
    </row>
    <row r="34" spans="1:26" s="19" customFormat="1" x14ac:dyDescent="0.25">
      <c r="A34" s="68" t="str">
        <f>IF(F34&lt;&gt;"",1+MAX($A$8:A33),"")</f>
        <v/>
      </c>
      <c r="B34" s="28"/>
      <c r="C34" s="29"/>
      <c r="D34" s="132"/>
      <c r="E34" s="55"/>
      <c r="F34" s="33"/>
      <c r="G34" s="18"/>
      <c r="H34" s="14"/>
      <c r="I34" s="32"/>
      <c r="J34" s="32"/>
      <c r="K34" s="32"/>
      <c r="L34" s="32"/>
      <c r="M34" s="56"/>
      <c r="N34" s="48"/>
      <c r="O34" s="45"/>
      <c r="P34" s="16"/>
      <c r="Q34" s="16"/>
      <c r="R34" s="1"/>
      <c r="S34" s="1"/>
      <c r="T34" s="1"/>
      <c r="U34" s="16"/>
      <c r="V34" s="16"/>
      <c r="W34" s="16"/>
      <c r="X34" s="16"/>
      <c r="Y34" s="16"/>
    </row>
    <row r="35" spans="1:26" s="19" customFormat="1" x14ac:dyDescent="0.25">
      <c r="A35" s="68" t="str">
        <f>IF(F35&lt;&gt;"",1+MAX($A$8:A34),"")</f>
        <v/>
      </c>
      <c r="B35" s="28"/>
      <c r="C35" s="29"/>
      <c r="D35" s="132"/>
      <c r="E35" s="51" t="s">
        <v>22</v>
      </c>
      <c r="F35" s="33"/>
      <c r="G35" s="18"/>
      <c r="H35" s="14"/>
      <c r="I35" s="32"/>
      <c r="J35" s="32"/>
      <c r="K35" s="32"/>
      <c r="L35" s="32"/>
      <c r="M35" s="56"/>
      <c r="N35" s="48"/>
      <c r="O35" s="45"/>
      <c r="P35" s="16"/>
      <c r="Q35" s="16"/>
      <c r="R35" s="1"/>
      <c r="S35" s="1"/>
      <c r="T35" s="1"/>
      <c r="U35" s="16"/>
      <c r="V35" s="16"/>
      <c r="W35" s="16"/>
      <c r="X35" s="16"/>
      <c r="Y35" s="16"/>
    </row>
    <row r="36" spans="1:26" s="19" customFormat="1" x14ac:dyDescent="0.25">
      <c r="A36" s="68">
        <f>IF(F36&lt;&gt;"",1+MAX($A$8:A35),"")</f>
        <v>6</v>
      </c>
      <c r="B36" s="28" t="s">
        <v>130</v>
      </c>
      <c r="C36" s="29" t="s">
        <v>134</v>
      </c>
      <c r="D36" s="132"/>
      <c r="E36" s="17" t="s">
        <v>93</v>
      </c>
      <c r="F36" s="33">
        <v>6739</v>
      </c>
      <c r="G36" s="18">
        <v>0.1</v>
      </c>
      <c r="H36" s="14">
        <f t="shared" ref="H36" si="11">F36*(1+G36)</f>
        <v>7412.9000000000005</v>
      </c>
      <c r="I36" s="15" t="s">
        <v>15</v>
      </c>
      <c r="J36" s="124">
        <f t="shared" ref="J36:L36" si="12">J$15</f>
        <v>0</v>
      </c>
      <c r="K36" s="124">
        <f t="shared" si="12"/>
        <v>0</v>
      </c>
      <c r="L36" s="124">
        <f t="shared" si="12"/>
        <v>0</v>
      </c>
      <c r="M36" s="52">
        <f t="shared" ref="M36" si="13">L36+K36+J36</f>
        <v>0</v>
      </c>
      <c r="N36" s="48">
        <f t="shared" ref="N36" si="14">M36*H36</f>
        <v>0</v>
      </c>
      <c r="O36" s="45"/>
      <c r="P36" s="16"/>
      <c r="Q36" s="16"/>
      <c r="R36" s="1"/>
      <c r="S36" s="1"/>
      <c r="T36" s="1"/>
      <c r="U36" s="16"/>
      <c r="V36" s="16"/>
      <c r="W36" s="16"/>
      <c r="X36" s="16"/>
      <c r="Y36" s="16"/>
    </row>
    <row r="37" spans="1:26" s="1" customFormat="1" ht="16.5" thickBot="1" x14ac:dyDescent="0.3">
      <c r="A37" s="68" t="str">
        <f>IF(F37&lt;&gt;"",1+MAX($A$8:A36),"")</f>
        <v/>
      </c>
      <c r="B37" s="28"/>
      <c r="C37" s="28"/>
      <c r="D37" s="129"/>
      <c r="E37" s="30"/>
      <c r="F37" s="21"/>
      <c r="G37" s="20"/>
      <c r="H37" s="21"/>
      <c r="I37" s="31"/>
      <c r="J37" s="31"/>
      <c r="K37" s="31"/>
      <c r="L37" s="31"/>
      <c r="M37" s="34"/>
      <c r="N37" s="49"/>
      <c r="O37" s="64"/>
    </row>
    <row r="38" spans="1:26" s="1" customFormat="1" ht="16.5" thickBot="1" x14ac:dyDescent="0.3">
      <c r="A38" s="68" t="str">
        <f>IF(F38&lt;&gt;"",1+MAX($A$8:A37),"")</f>
        <v/>
      </c>
      <c r="B38" s="28"/>
      <c r="C38" s="29"/>
      <c r="D38" s="144"/>
      <c r="E38" s="44" t="s">
        <v>132</v>
      </c>
      <c r="F38" s="23"/>
      <c r="G38" s="22"/>
      <c r="H38" s="23"/>
      <c r="I38" s="32"/>
      <c r="J38" s="32"/>
      <c r="K38" s="32"/>
      <c r="L38" s="32"/>
      <c r="M38" s="66"/>
      <c r="N38" s="50"/>
      <c r="O38" s="46">
        <f>SUM(N32:N37)</f>
        <v>0</v>
      </c>
    </row>
    <row r="39" spans="1:26" s="19" customFormat="1" ht="16.5" thickBot="1" x14ac:dyDescent="0.3">
      <c r="A39" s="68" t="str">
        <f>IF(F39&lt;&gt;"",1+MAX($A$8:A38),"")</f>
        <v/>
      </c>
      <c r="B39" s="28"/>
      <c r="C39" s="29"/>
      <c r="D39" s="148"/>
      <c r="E39" s="74"/>
      <c r="F39" s="33"/>
      <c r="G39" s="18"/>
      <c r="H39" s="14"/>
      <c r="I39" s="32"/>
      <c r="J39" s="32"/>
      <c r="K39" s="32"/>
      <c r="L39" s="32"/>
      <c r="M39" s="56"/>
      <c r="N39" s="48"/>
      <c r="O39" s="67"/>
      <c r="P39" s="16"/>
      <c r="Q39" s="16"/>
      <c r="R39" s="1"/>
      <c r="S39" s="1"/>
      <c r="T39" s="1"/>
      <c r="U39" s="16"/>
      <c r="V39" s="16"/>
      <c r="W39" s="16"/>
      <c r="X39" s="16"/>
      <c r="Y39" s="16"/>
    </row>
    <row r="40" spans="1:26" s="11" customFormat="1" ht="16.5" thickBot="1" x14ac:dyDescent="0.3">
      <c r="A40" s="68" t="str">
        <f>IF(F40&lt;&gt;"",1+MAX($A$8:A39),"")</f>
        <v/>
      </c>
      <c r="B40" s="54"/>
      <c r="C40" s="25"/>
      <c r="D40" s="41"/>
      <c r="E40" s="42" t="s">
        <v>119</v>
      </c>
      <c r="F40" s="43"/>
      <c r="G40" s="26"/>
      <c r="H40" s="27"/>
      <c r="I40" s="27"/>
      <c r="J40" s="27"/>
      <c r="K40" s="27"/>
      <c r="L40" s="27"/>
      <c r="M40" s="27"/>
      <c r="N40" s="47"/>
      <c r="O40" s="9"/>
      <c r="P40" s="10"/>
      <c r="Q40" s="10"/>
      <c r="R40" s="1"/>
      <c r="S40" s="1"/>
      <c r="T40" s="1"/>
      <c r="U40" s="12"/>
      <c r="V40" s="12"/>
      <c r="W40" s="12"/>
      <c r="X40" s="12"/>
      <c r="Y40" s="12"/>
      <c r="Z40" s="13"/>
    </row>
    <row r="41" spans="1:26" s="19" customFormat="1" x14ac:dyDescent="0.25">
      <c r="A41" s="68">
        <f>IF(F41&lt;&gt;"",1+MAX($A$8:A40),"")</f>
        <v>7</v>
      </c>
      <c r="B41" s="28" t="s">
        <v>130</v>
      </c>
      <c r="C41" s="29" t="s">
        <v>134</v>
      </c>
      <c r="D41" s="132"/>
      <c r="E41" s="17" t="s">
        <v>120</v>
      </c>
      <c r="F41" s="86">
        <f>(875.2)+(7.8*5.167+6.5*6.83)</f>
        <v>959.89760000000001</v>
      </c>
      <c r="G41" s="18">
        <v>0.1</v>
      </c>
      <c r="H41" s="14">
        <f t="shared" ref="H41" si="15">F41*(1+G41)</f>
        <v>1055.8873600000002</v>
      </c>
      <c r="I41" s="15" t="s">
        <v>15</v>
      </c>
      <c r="J41" s="97">
        <v>0</v>
      </c>
      <c r="K41" s="97">
        <v>0</v>
      </c>
      <c r="L41" s="97">
        <v>0</v>
      </c>
      <c r="M41" s="52">
        <f>L41+K41+J41</f>
        <v>0</v>
      </c>
      <c r="N41" s="48">
        <f>M41*H41</f>
        <v>0</v>
      </c>
      <c r="O41" s="45"/>
      <c r="P41" s="16"/>
      <c r="Q41" s="16"/>
      <c r="R41" s="1"/>
      <c r="S41" s="1"/>
      <c r="T41" s="1"/>
      <c r="U41" s="16"/>
      <c r="V41" s="16"/>
      <c r="W41" s="16"/>
      <c r="X41" s="16"/>
      <c r="Y41" s="16"/>
    </row>
    <row r="42" spans="1:26" s="19" customFormat="1" x14ac:dyDescent="0.25">
      <c r="A42" s="68" t="str">
        <f>IF(F42&lt;&gt;"",1+MAX($A$8:A41),"")</f>
        <v/>
      </c>
      <c r="B42" s="28"/>
      <c r="C42" s="29"/>
      <c r="D42" s="132"/>
      <c r="E42" s="55"/>
      <c r="F42" s="33"/>
      <c r="G42" s="18"/>
      <c r="H42" s="14"/>
      <c r="I42" s="32"/>
      <c r="J42" s="32"/>
      <c r="K42" s="32"/>
      <c r="L42" s="32"/>
      <c r="M42" s="56"/>
      <c r="N42" s="48"/>
      <c r="O42" s="45"/>
      <c r="P42" s="16"/>
      <c r="Q42" s="16"/>
      <c r="R42" s="1"/>
      <c r="S42" s="1"/>
      <c r="T42" s="1"/>
      <c r="U42" s="16"/>
      <c r="V42" s="16"/>
      <c r="W42" s="16"/>
      <c r="X42" s="16"/>
      <c r="Y42" s="16"/>
    </row>
    <row r="43" spans="1:26" s="19" customFormat="1" x14ac:dyDescent="0.25">
      <c r="A43" s="68" t="str">
        <f>IF(F43&lt;&gt;"",1+MAX($A$8:A42),"")</f>
        <v/>
      </c>
      <c r="B43" s="28"/>
      <c r="C43" s="29"/>
      <c r="D43" s="132"/>
      <c r="E43" s="51" t="s">
        <v>22</v>
      </c>
      <c r="F43" s="33"/>
      <c r="G43" s="18"/>
      <c r="H43" s="14"/>
      <c r="I43" s="32"/>
      <c r="J43" s="32"/>
      <c r="K43" s="32"/>
      <c r="L43" s="32"/>
      <c r="M43" s="56"/>
      <c r="N43" s="48"/>
      <c r="O43" s="45"/>
      <c r="P43" s="16"/>
      <c r="Q43" s="16"/>
      <c r="R43" s="1"/>
      <c r="S43" s="1"/>
      <c r="T43" s="1"/>
      <c r="U43" s="16"/>
      <c r="V43" s="16"/>
      <c r="W43" s="16"/>
      <c r="X43" s="16"/>
      <c r="Y43" s="16"/>
    </row>
    <row r="44" spans="1:26" s="19" customFormat="1" x14ac:dyDescent="0.25">
      <c r="A44" s="68">
        <f>IF(F44&lt;&gt;"",1+MAX($A$8:A43),"")</f>
        <v>8</v>
      </c>
      <c r="B44" s="28" t="s">
        <v>130</v>
      </c>
      <c r="C44" s="29" t="s">
        <v>134</v>
      </c>
      <c r="D44" s="132"/>
      <c r="E44" s="17" t="s">
        <v>93</v>
      </c>
      <c r="F44" s="33">
        <v>960</v>
      </c>
      <c r="G44" s="18">
        <v>0.1</v>
      </c>
      <c r="H44" s="14">
        <f t="shared" ref="H44" si="16">F44*(1+G44)</f>
        <v>1056</v>
      </c>
      <c r="I44" s="15" t="s">
        <v>15</v>
      </c>
      <c r="J44" s="124">
        <f t="shared" ref="J44:L44" si="17">J$15</f>
        <v>0</v>
      </c>
      <c r="K44" s="124">
        <f t="shared" si="17"/>
        <v>0</v>
      </c>
      <c r="L44" s="124">
        <f t="shared" si="17"/>
        <v>0</v>
      </c>
      <c r="M44" s="52">
        <f t="shared" ref="M44" si="18">L44+K44+J44</f>
        <v>0</v>
      </c>
      <c r="N44" s="48">
        <f t="shared" ref="N44" si="19">M44*H44</f>
        <v>0</v>
      </c>
      <c r="O44" s="45"/>
      <c r="P44" s="16"/>
      <c r="Q44" s="16"/>
      <c r="R44" s="1"/>
      <c r="S44" s="1"/>
      <c r="T44" s="1"/>
      <c r="U44" s="16"/>
      <c r="V44" s="16"/>
      <c r="W44" s="16"/>
      <c r="X44" s="16"/>
      <c r="Y44" s="16"/>
    </row>
    <row r="45" spans="1:26" s="1" customFormat="1" ht="16.5" thickBot="1" x14ac:dyDescent="0.3">
      <c r="A45" s="68" t="str">
        <f>IF(F45&lt;&gt;"",1+MAX($A$8:A44),"")</f>
        <v/>
      </c>
      <c r="B45" s="28"/>
      <c r="C45" s="28"/>
      <c r="D45" s="129"/>
      <c r="E45" s="30"/>
      <c r="F45" s="21"/>
      <c r="G45" s="20"/>
      <c r="H45" s="21"/>
      <c r="I45" s="31"/>
      <c r="J45" s="31"/>
      <c r="K45" s="31"/>
      <c r="L45" s="31"/>
      <c r="M45" s="34"/>
      <c r="N45" s="49"/>
      <c r="O45" s="64"/>
    </row>
    <row r="46" spans="1:26" s="1" customFormat="1" ht="16.5" thickBot="1" x14ac:dyDescent="0.3">
      <c r="A46" s="68" t="str">
        <f>IF(F46&lt;&gt;"",1+MAX($A$8:A45),"")</f>
        <v/>
      </c>
      <c r="B46" s="28"/>
      <c r="C46" s="29"/>
      <c r="D46" s="144"/>
      <c r="E46" s="44" t="s">
        <v>131</v>
      </c>
      <c r="F46" s="23"/>
      <c r="G46" s="22"/>
      <c r="H46" s="23"/>
      <c r="I46" s="32"/>
      <c r="J46" s="32"/>
      <c r="K46" s="32"/>
      <c r="L46" s="32"/>
      <c r="M46" s="66"/>
      <c r="N46" s="50"/>
      <c r="O46" s="46">
        <f>SUM(N40:N45)</f>
        <v>0</v>
      </c>
    </row>
    <row r="47" spans="1:26" s="19" customFormat="1" ht="16.5" thickBot="1" x14ac:dyDescent="0.3">
      <c r="A47" s="68" t="str">
        <f>IF(F47&lt;&gt;"",1+MAX($A$8:A46),"")</f>
        <v/>
      </c>
      <c r="B47" s="28"/>
      <c r="C47" s="29"/>
      <c r="D47" s="148"/>
      <c r="E47" s="74"/>
      <c r="F47" s="33"/>
      <c r="G47" s="18"/>
      <c r="H47" s="14"/>
      <c r="I47" s="32"/>
      <c r="J47" s="32"/>
      <c r="K47" s="32"/>
      <c r="L47" s="32"/>
      <c r="M47" s="56"/>
      <c r="N47" s="48"/>
      <c r="O47" s="67"/>
      <c r="P47" s="16"/>
      <c r="Q47" s="16"/>
      <c r="R47" s="1"/>
      <c r="S47" s="1"/>
      <c r="T47" s="1"/>
      <c r="U47" s="16"/>
      <c r="V47" s="16"/>
      <c r="W47" s="16"/>
      <c r="X47" s="16"/>
      <c r="Y47" s="16"/>
    </row>
    <row r="48" spans="1:26" s="11" customFormat="1" ht="16.5" thickBot="1" x14ac:dyDescent="0.3">
      <c r="A48" s="68" t="str">
        <f>IF(F48&lt;&gt;"",1+MAX($A$8:A47),"")</f>
        <v/>
      </c>
      <c r="B48" s="54"/>
      <c r="C48" s="25"/>
      <c r="D48" s="41"/>
      <c r="E48" s="42" t="s">
        <v>25</v>
      </c>
      <c r="F48" s="43"/>
      <c r="G48" s="26"/>
      <c r="H48" s="27"/>
      <c r="I48" s="27"/>
      <c r="J48" s="27"/>
      <c r="K48" s="27"/>
      <c r="L48" s="27"/>
      <c r="M48" s="27"/>
      <c r="N48" s="47"/>
      <c r="O48" s="9"/>
      <c r="P48" s="10"/>
      <c r="Q48" s="10"/>
      <c r="R48" s="1"/>
      <c r="S48" s="1"/>
      <c r="T48" s="1"/>
      <c r="U48" s="12"/>
      <c r="V48" s="12"/>
      <c r="W48" s="12"/>
      <c r="X48" s="12"/>
      <c r="Y48" s="12"/>
      <c r="Z48" s="13"/>
    </row>
    <row r="49" spans="1:26" s="19" customFormat="1" x14ac:dyDescent="0.25">
      <c r="A49" s="68">
        <f>IF(F49&lt;&gt;"",1+MAX($A$8:A48),"")</f>
        <v>9</v>
      </c>
      <c r="B49" s="28" t="s">
        <v>130</v>
      </c>
      <c r="C49" s="29" t="s">
        <v>134</v>
      </c>
      <c r="D49" s="132"/>
      <c r="E49" s="17" t="s">
        <v>45</v>
      </c>
      <c r="F49" s="86">
        <f>(1108.2)+(29.9*1.334+10.2*1+6.6*2.67+19.6*5.334)</f>
        <v>1280.4549999999999</v>
      </c>
      <c r="G49" s="18">
        <v>0.1</v>
      </c>
      <c r="H49" s="14">
        <f t="shared" ref="H49" si="20">F49*(1+G49)</f>
        <v>1408.5005000000001</v>
      </c>
      <c r="I49" s="15" t="s">
        <v>15</v>
      </c>
      <c r="J49" s="97">
        <v>0</v>
      </c>
      <c r="K49" s="97">
        <v>0</v>
      </c>
      <c r="L49" s="97">
        <v>0</v>
      </c>
      <c r="M49" s="52">
        <f>L49+K49+J49</f>
        <v>0</v>
      </c>
      <c r="N49" s="48">
        <f>M49*H49</f>
        <v>0</v>
      </c>
      <c r="O49" s="45"/>
      <c r="P49" s="16"/>
      <c r="Q49" s="16"/>
      <c r="R49" s="1"/>
      <c r="S49" s="1"/>
      <c r="T49" s="1"/>
      <c r="U49" s="16"/>
      <c r="V49" s="16"/>
      <c r="W49" s="16"/>
      <c r="X49" s="16"/>
      <c r="Y49" s="16"/>
    </row>
    <row r="50" spans="1:26" s="19" customFormat="1" x14ac:dyDescent="0.25">
      <c r="A50" s="68" t="str">
        <f>IF(F50&lt;&gt;"",1+MAX($A$8:A49),"")</f>
        <v/>
      </c>
      <c r="B50" s="28"/>
      <c r="C50" s="29"/>
      <c r="D50" s="132"/>
      <c r="E50" s="55"/>
      <c r="F50" s="33"/>
      <c r="G50" s="18"/>
      <c r="H50" s="14"/>
      <c r="I50" s="32"/>
      <c r="J50" s="32"/>
      <c r="K50" s="32"/>
      <c r="L50" s="32"/>
      <c r="M50" s="56"/>
      <c r="N50" s="48"/>
      <c r="O50" s="45"/>
      <c r="P50" s="16"/>
      <c r="Q50" s="16"/>
      <c r="R50" s="1"/>
      <c r="S50" s="1"/>
      <c r="T50" s="1"/>
      <c r="U50" s="16"/>
      <c r="V50" s="16"/>
      <c r="W50" s="16"/>
      <c r="X50" s="16"/>
      <c r="Y50" s="16"/>
    </row>
    <row r="51" spans="1:26" s="19" customFormat="1" x14ac:dyDescent="0.25">
      <c r="A51" s="68" t="str">
        <f>IF(F51&lt;&gt;"",1+MAX($A$8:A50),"")</f>
        <v/>
      </c>
      <c r="B51" s="28"/>
      <c r="C51" s="29"/>
      <c r="D51" s="132"/>
      <c r="E51" s="51" t="s">
        <v>22</v>
      </c>
      <c r="F51" s="33"/>
      <c r="G51" s="18"/>
      <c r="H51" s="14"/>
      <c r="I51" s="32"/>
      <c r="J51" s="32"/>
      <c r="K51" s="32"/>
      <c r="L51" s="32"/>
      <c r="M51" s="56"/>
      <c r="N51" s="48"/>
      <c r="O51" s="45"/>
      <c r="P51" s="16"/>
      <c r="Q51" s="16"/>
      <c r="R51" s="1"/>
      <c r="S51" s="1"/>
      <c r="T51" s="1"/>
      <c r="U51" s="16"/>
      <c r="V51" s="16"/>
      <c r="W51" s="16"/>
      <c r="X51" s="16"/>
      <c r="Y51" s="16"/>
    </row>
    <row r="52" spans="1:26" s="19" customFormat="1" x14ac:dyDescent="0.25">
      <c r="A52" s="68">
        <f>IF(F52&lt;&gt;"",1+MAX($A$8:A51),"")</f>
        <v>10</v>
      </c>
      <c r="B52" s="28" t="s">
        <v>130</v>
      </c>
      <c r="C52" s="29" t="s">
        <v>134</v>
      </c>
      <c r="D52" s="132"/>
      <c r="E52" s="17" t="s">
        <v>93</v>
      </c>
      <c r="F52" s="33">
        <v>1698</v>
      </c>
      <c r="G52" s="18">
        <v>0.1</v>
      </c>
      <c r="H52" s="14">
        <f t="shared" ref="H52" si="21">F52*(1+G52)</f>
        <v>1867.8000000000002</v>
      </c>
      <c r="I52" s="15" t="s">
        <v>15</v>
      </c>
      <c r="J52" s="124">
        <f t="shared" ref="J52:L52" si="22">J$15</f>
        <v>0</v>
      </c>
      <c r="K52" s="124">
        <f t="shared" si="22"/>
        <v>0</v>
      </c>
      <c r="L52" s="124">
        <f t="shared" si="22"/>
        <v>0</v>
      </c>
      <c r="M52" s="52">
        <f t="shared" ref="M52" si="23">L52+K52+J52</f>
        <v>0</v>
      </c>
      <c r="N52" s="48">
        <f t="shared" ref="N52" si="24">M52*H52</f>
        <v>0</v>
      </c>
      <c r="O52" s="45"/>
      <c r="P52" s="16"/>
      <c r="Q52" s="16"/>
      <c r="R52" s="1"/>
      <c r="S52" s="1"/>
      <c r="T52" s="1"/>
      <c r="U52" s="16"/>
      <c r="V52" s="16"/>
      <c r="W52" s="16"/>
      <c r="X52" s="16"/>
      <c r="Y52" s="16"/>
    </row>
    <row r="53" spans="1:26" s="1" customFormat="1" ht="16.5" thickBot="1" x14ac:dyDescent="0.3">
      <c r="A53" s="68" t="str">
        <f>IF(F53&lt;&gt;"",1+MAX($A$8:A52),"")</f>
        <v/>
      </c>
      <c r="B53" s="28"/>
      <c r="C53" s="28"/>
      <c r="D53" s="129"/>
      <c r="E53" s="30"/>
      <c r="F53" s="21"/>
      <c r="G53" s="20"/>
      <c r="H53" s="21"/>
      <c r="I53" s="31"/>
      <c r="J53" s="31"/>
      <c r="K53" s="31"/>
      <c r="L53" s="31"/>
      <c r="M53" s="34"/>
      <c r="N53" s="49"/>
      <c r="O53" s="64"/>
    </row>
    <row r="54" spans="1:26" s="1" customFormat="1" ht="16.5" thickBot="1" x14ac:dyDescent="0.3">
      <c r="A54" s="68" t="str">
        <f>IF(F54&lt;&gt;"",1+MAX($A$8:A53),"")</f>
        <v/>
      </c>
      <c r="B54" s="28"/>
      <c r="C54" s="29"/>
      <c r="D54" s="144"/>
      <c r="E54" s="44" t="s">
        <v>33</v>
      </c>
      <c r="F54" s="23"/>
      <c r="G54" s="22"/>
      <c r="H54" s="23"/>
      <c r="I54" s="32"/>
      <c r="J54" s="32"/>
      <c r="K54" s="32"/>
      <c r="L54" s="32"/>
      <c r="M54" s="66"/>
      <c r="N54" s="50"/>
      <c r="O54" s="46">
        <f>SUM(N48:N53)</f>
        <v>0</v>
      </c>
    </row>
    <row r="55" spans="1:26" s="19" customFormat="1" ht="16.5" thickBot="1" x14ac:dyDescent="0.3">
      <c r="A55" s="68" t="str">
        <f>IF(F55&lt;&gt;"",1+MAX($A$8:A54),"")</f>
        <v/>
      </c>
      <c r="B55" s="28"/>
      <c r="C55" s="29"/>
      <c r="D55" s="148"/>
      <c r="E55" s="74"/>
      <c r="F55" s="33"/>
      <c r="G55" s="18"/>
      <c r="H55" s="14"/>
      <c r="I55" s="32"/>
      <c r="J55" s="32"/>
      <c r="K55" s="32"/>
      <c r="L55" s="32"/>
      <c r="M55" s="56"/>
      <c r="N55" s="48"/>
      <c r="O55" s="67"/>
      <c r="P55" s="16"/>
      <c r="Q55" s="16"/>
      <c r="R55" s="1"/>
      <c r="S55" s="1"/>
      <c r="T55" s="1"/>
      <c r="U55" s="16"/>
      <c r="V55" s="16"/>
      <c r="W55" s="16"/>
      <c r="X55" s="16"/>
      <c r="Y55" s="16"/>
    </row>
    <row r="56" spans="1:26" s="11" customFormat="1" ht="16.5" thickBot="1" x14ac:dyDescent="0.3">
      <c r="A56" s="68" t="str">
        <f>IF(F56&lt;&gt;"",1+MAX($A$8:A55),"")</f>
        <v/>
      </c>
      <c r="B56" s="54"/>
      <c r="C56" s="25"/>
      <c r="D56" s="41"/>
      <c r="E56" s="42" t="s">
        <v>50</v>
      </c>
      <c r="F56" s="43"/>
      <c r="G56" s="26"/>
      <c r="H56" s="27"/>
      <c r="I56" s="27"/>
      <c r="J56" s="27"/>
      <c r="K56" s="27"/>
      <c r="L56" s="27"/>
      <c r="M56" s="27"/>
      <c r="N56" s="47"/>
      <c r="O56" s="9"/>
      <c r="P56" s="10"/>
      <c r="Q56" s="10"/>
      <c r="R56" s="1"/>
      <c r="S56" s="1"/>
      <c r="T56" s="1"/>
      <c r="U56" s="12"/>
      <c r="V56" s="12"/>
      <c r="W56" s="12"/>
      <c r="X56" s="12"/>
      <c r="Y56" s="12"/>
      <c r="Z56" s="13"/>
    </row>
    <row r="57" spans="1:26" s="19" customFormat="1" x14ac:dyDescent="0.25">
      <c r="A57" s="68">
        <f>IF(F57&lt;&gt;"",1+MAX($A$8:A56),"")</f>
        <v>11</v>
      </c>
      <c r="B57" s="28" t="s">
        <v>130</v>
      </c>
      <c r="C57" s="29" t="s">
        <v>134</v>
      </c>
      <c r="D57" s="132"/>
      <c r="E57" s="17" t="s">
        <v>51</v>
      </c>
      <c r="F57" s="86">
        <f>39*8+11.4*9.25</f>
        <v>417.45</v>
      </c>
      <c r="G57" s="18">
        <v>0.1</v>
      </c>
      <c r="H57" s="14">
        <f t="shared" ref="H57" si="25">F57*(1+G57)</f>
        <v>459.19500000000005</v>
      </c>
      <c r="I57" s="15" t="s">
        <v>15</v>
      </c>
      <c r="J57" s="124">
        <f t="shared" ref="J57:L57" si="26">J$49</f>
        <v>0</v>
      </c>
      <c r="K57" s="124">
        <f t="shared" si="26"/>
        <v>0</v>
      </c>
      <c r="L57" s="124">
        <f t="shared" si="26"/>
        <v>0</v>
      </c>
      <c r="M57" s="52">
        <f>L57+K57+J57</f>
        <v>0</v>
      </c>
      <c r="N57" s="48">
        <f>M57*H57</f>
        <v>0</v>
      </c>
      <c r="O57" s="45"/>
      <c r="P57" s="16"/>
      <c r="Q57" s="16"/>
      <c r="R57" s="1"/>
      <c r="S57" s="1"/>
      <c r="T57" s="1"/>
      <c r="U57" s="16"/>
      <c r="V57" s="16"/>
      <c r="W57" s="16"/>
      <c r="X57" s="16"/>
      <c r="Y57" s="16"/>
    </row>
    <row r="58" spans="1:26" s="1" customFormat="1" ht="16.5" thickBot="1" x14ac:dyDescent="0.3">
      <c r="A58" s="68" t="str">
        <f>IF(F58&lt;&gt;"",1+MAX($A$8:A57),"")</f>
        <v/>
      </c>
      <c r="B58" s="28"/>
      <c r="C58" s="28"/>
      <c r="D58" s="129"/>
      <c r="E58" s="30"/>
      <c r="F58" s="21"/>
      <c r="G58" s="20"/>
      <c r="H58" s="21"/>
      <c r="I58" s="31"/>
      <c r="J58" s="31"/>
      <c r="K58" s="31"/>
      <c r="L58" s="31"/>
      <c r="M58" s="34"/>
      <c r="N58" s="49"/>
      <c r="O58" s="64"/>
    </row>
    <row r="59" spans="1:26" s="1" customFormat="1" ht="16.5" thickBot="1" x14ac:dyDescent="0.3">
      <c r="A59" s="68" t="str">
        <f>IF(F59&lt;&gt;"",1+MAX($A$8:A58),"")</f>
        <v/>
      </c>
      <c r="B59" s="28"/>
      <c r="C59" s="29"/>
      <c r="D59" s="144"/>
      <c r="E59" s="44" t="s">
        <v>57</v>
      </c>
      <c r="F59" s="23"/>
      <c r="G59" s="22"/>
      <c r="H59" s="23"/>
      <c r="I59" s="32"/>
      <c r="J59" s="32"/>
      <c r="K59" s="32"/>
      <c r="L59" s="32"/>
      <c r="M59" s="66"/>
      <c r="N59" s="50"/>
      <c r="O59" s="46">
        <f>SUM(N56:N58)</f>
        <v>0</v>
      </c>
    </row>
    <row r="60" spans="1:26" s="19" customFormat="1" ht="16.5" thickBot="1" x14ac:dyDescent="0.3">
      <c r="A60" s="68" t="str">
        <f>IF(F60&lt;&gt;"",1+MAX($A$8:A59),"")</f>
        <v/>
      </c>
      <c r="B60" s="28"/>
      <c r="C60" s="29"/>
      <c r="D60" s="148"/>
      <c r="E60" s="74"/>
      <c r="F60" s="33"/>
      <c r="G60" s="18"/>
      <c r="H60" s="14"/>
      <c r="I60" s="32"/>
      <c r="J60" s="32"/>
      <c r="K60" s="32"/>
      <c r="L60" s="32"/>
      <c r="M60" s="56"/>
      <c r="N60" s="48"/>
      <c r="O60" s="67"/>
      <c r="P60" s="16"/>
      <c r="Q60" s="16"/>
      <c r="R60" s="1"/>
      <c r="S60" s="1"/>
      <c r="T60" s="1"/>
      <c r="U60" s="16"/>
      <c r="V60" s="16"/>
      <c r="W60" s="16"/>
      <c r="X60" s="16"/>
      <c r="Y60" s="16"/>
    </row>
    <row r="61" spans="1:26" s="11" customFormat="1" ht="16.5" thickBot="1" x14ac:dyDescent="0.3">
      <c r="A61" s="68" t="str">
        <f>IF(F61&lt;&gt;"",1+MAX($A$8:A60),"")</f>
        <v/>
      </c>
      <c r="B61" s="54"/>
      <c r="C61" s="25"/>
      <c r="D61" s="41"/>
      <c r="E61" s="42" t="s">
        <v>122</v>
      </c>
      <c r="F61" s="43"/>
      <c r="G61" s="26"/>
      <c r="H61" s="27"/>
      <c r="I61" s="27"/>
      <c r="J61" s="27"/>
      <c r="K61" s="27"/>
      <c r="L61" s="27"/>
      <c r="M61" s="27"/>
      <c r="N61" s="47"/>
      <c r="O61" s="9"/>
      <c r="P61" s="10"/>
      <c r="Q61" s="10"/>
      <c r="R61" s="1"/>
      <c r="S61" s="1"/>
      <c r="T61" s="1"/>
      <c r="U61" s="12"/>
      <c r="V61" s="12"/>
      <c r="W61" s="12"/>
      <c r="X61" s="12"/>
      <c r="Y61" s="12"/>
      <c r="Z61" s="13"/>
    </row>
    <row r="62" spans="1:26" s="19" customFormat="1" x14ac:dyDescent="0.25">
      <c r="A62" s="68">
        <f>IF(F62&lt;&gt;"",1+MAX($A$8:A61),"")</f>
        <v>12</v>
      </c>
      <c r="B62" s="28" t="s">
        <v>130</v>
      </c>
      <c r="C62" s="29" t="s">
        <v>134</v>
      </c>
      <c r="D62" s="132"/>
      <c r="E62" s="17" t="s">
        <v>121</v>
      </c>
      <c r="F62" s="86">
        <f>911.7</f>
        <v>911.7</v>
      </c>
      <c r="G62" s="18">
        <v>0.1</v>
      </c>
      <c r="H62" s="14">
        <f t="shared" ref="H62" si="27">F62*(1+G62)</f>
        <v>1002.8700000000001</v>
      </c>
      <c r="I62" s="15" t="s">
        <v>15</v>
      </c>
      <c r="J62" s="97">
        <v>0</v>
      </c>
      <c r="K62" s="97">
        <v>0</v>
      </c>
      <c r="L62" s="97">
        <v>0</v>
      </c>
      <c r="M62" s="52">
        <f>L62+K62+J62</f>
        <v>0</v>
      </c>
      <c r="N62" s="48">
        <f>M62*H62</f>
        <v>0</v>
      </c>
      <c r="O62" s="45"/>
      <c r="P62" s="16"/>
      <c r="Q62" s="16"/>
      <c r="R62" s="1"/>
      <c r="S62" s="1"/>
      <c r="T62" s="1"/>
      <c r="U62" s="16"/>
      <c r="V62" s="16"/>
      <c r="W62" s="16"/>
      <c r="X62" s="16"/>
      <c r="Y62" s="16"/>
    </row>
    <row r="63" spans="1:26" s="1" customFormat="1" ht="16.5" thickBot="1" x14ac:dyDescent="0.3">
      <c r="A63" s="68" t="str">
        <f>IF(F63&lt;&gt;"",1+MAX($A$8:A62),"")</f>
        <v/>
      </c>
      <c r="B63" s="28"/>
      <c r="C63" s="28"/>
      <c r="D63" s="63"/>
      <c r="E63" s="30"/>
      <c r="F63" s="21"/>
      <c r="G63" s="20"/>
      <c r="H63" s="21"/>
      <c r="I63" s="31"/>
      <c r="J63" s="31"/>
      <c r="K63" s="31"/>
      <c r="L63" s="31"/>
      <c r="M63" s="34"/>
      <c r="N63" s="49"/>
      <c r="O63" s="64"/>
    </row>
    <row r="64" spans="1:26" s="1" customFormat="1" ht="16.5" thickBot="1" x14ac:dyDescent="0.3">
      <c r="A64" s="68" t="str">
        <f>IF(F64&lt;&gt;"",1+MAX($A$8:A63),"")</f>
        <v/>
      </c>
      <c r="B64" s="28"/>
      <c r="C64" s="29"/>
      <c r="D64" s="65"/>
      <c r="E64" s="44" t="s">
        <v>123</v>
      </c>
      <c r="F64" s="23"/>
      <c r="G64" s="22"/>
      <c r="H64" s="23"/>
      <c r="I64" s="32"/>
      <c r="J64" s="32"/>
      <c r="K64" s="32"/>
      <c r="L64" s="32"/>
      <c r="M64" s="66"/>
      <c r="N64" s="50"/>
      <c r="O64" s="46">
        <f>SUM(N61:N63)</f>
        <v>0</v>
      </c>
    </row>
    <row r="65" spans="1:25" s="19" customFormat="1" ht="16.5" thickBot="1" x14ac:dyDescent="0.3">
      <c r="A65" s="68" t="str">
        <f>IF(F65&lt;&gt;"",1+MAX($A$8:A64),"")</f>
        <v/>
      </c>
      <c r="B65" s="28"/>
      <c r="C65" s="29"/>
      <c r="D65" s="73"/>
      <c r="E65" s="74"/>
      <c r="F65" s="33"/>
      <c r="G65" s="18"/>
      <c r="H65" s="14"/>
      <c r="I65" s="32"/>
      <c r="J65" s="32"/>
      <c r="K65" s="32"/>
      <c r="L65" s="32"/>
      <c r="M65" s="56"/>
      <c r="N65" s="48"/>
      <c r="O65" s="67"/>
      <c r="P65" s="16"/>
      <c r="Q65" s="16"/>
      <c r="R65" s="1"/>
      <c r="S65" s="1"/>
      <c r="T65" s="1"/>
      <c r="U65" s="16"/>
      <c r="V65" s="16"/>
      <c r="W65" s="16"/>
      <c r="X65" s="16"/>
      <c r="Y65" s="16"/>
    </row>
    <row r="66" spans="1:25" s="119" customFormat="1" ht="16.5" thickBot="1" x14ac:dyDescent="0.3">
      <c r="A66" s="68" t="str">
        <f>IF(F66&lt;&gt;"",1+MAX($A$8:A65),"")</f>
        <v/>
      </c>
      <c r="B66" s="96"/>
      <c r="C66" s="114"/>
      <c r="D66" s="115"/>
      <c r="E66" s="42" t="s">
        <v>37</v>
      </c>
      <c r="F66" s="116"/>
      <c r="G66" s="117"/>
      <c r="H66" s="93"/>
      <c r="I66" s="93"/>
      <c r="J66" s="93"/>
      <c r="K66" s="93"/>
      <c r="L66" s="93"/>
      <c r="M66" s="93"/>
      <c r="N66" s="118"/>
      <c r="O66" s="9"/>
    </row>
    <row r="67" spans="1:25" x14ac:dyDescent="0.25">
      <c r="A67" s="68" t="str">
        <f>IF(F67&lt;&gt;"",1+MAX($A$8:A66),"")</f>
        <v/>
      </c>
      <c r="B67" s="88"/>
      <c r="C67" s="89"/>
      <c r="D67" s="85"/>
      <c r="E67" s="139"/>
      <c r="F67" s="90"/>
      <c r="G67" s="91"/>
      <c r="H67" s="92"/>
      <c r="I67" s="93"/>
      <c r="J67" s="93"/>
      <c r="K67" s="93"/>
      <c r="L67" s="93"/>
      <c r="M67" s="94"/>
      <c r="N67" s="95"/>
      <c r="O67" s="45"/>
    </row>
    <row r="68" spans="1:25" x14ac:dyDescent="0.25">
      <c r="A68" s="68" t="str">
        <f>IF(F68&lt;&gt;"",1+MAX($A$8:A67),"")</f>
        <v/>
      </c>
      <c r="B68" s="88"/>
      <c r="C68" s="89"/>
      <c r="D68" s="120"/>
      <c r="E68" s="142" t="s">
        <v>47</v>
      </c>
      <c r="F68" s="92"/>
      <c r="G68" s="91"/>
      <c r="H68" s="92"/>
      <c r="I68" s="93"/>
      <c r="J68" s="93"/>
      <c r="K68" s="93"/>
      <c r="L68" s="93"/>
      <c r="M68" s="94"/>
      <c r="N68" s="95"/>
      <c r="O68" s="45"/>
    </row>
    <row r="69" spans="1:25" x14ac:dyDescent="0.25">
      <c r="A69" s="68">
        <f>IF(F69&lt;&gt;"",1+MAX($A$8:A68),"")</f>
        <v>13</v>
      </c>
      <c r="B69" s="28" t="s">
        <v>130</v>
      </c>
      <c r="C69" s="29" t="s">
        <v>134</v>
      </c>
      <c r="D69" s="120"/>
      <c r="E69" s="82" t="s">
        <v>97</v>
      </c>
      <c r="F69" s="90">
        <f>69.6</f>
        <v>69.599999999999994</v>
      </c>
      <c r="G69" s="91">
        <v>0.1</v>
      </c>
      <c r="H69" s="92">
        <f t="shared" ref="H69:H70" si="28">F69*(1+G69)</f>
        <v>76.56</v>
      </c>
      <c r="I69" s="88" t="s">
        <v>16</v>
      </c>
      <c r="J69" s="97">
        <v>0</v>
      </c>
      <c r="K69" s="97">
        <v>0</v>
      </c>
      <c r="L69" s="97">
        <v>0</v>
      </c>
      <c r="M69" s="98">
        <f t="shared" ref="M69:M70" si="29">L69+K69+J69</f>
        <v>0</v>
      </c>
      <c r="N69" s="95">
        <f t="shared" ref="N69:N70" si="30">M69*H69</f>
        <v>0</v>
      </c>
      <c r="O69" s="45"/>
    </row>
    <row r="70" spans="1:25" x14ac:dyDescent="0.25">
      <c r="A70" s="68">
        <f>IF(F70&lt;&gt;"",1+MAX($A$8:A69),"")</f>
        <v>14</v>
      </c>
      <c r="B70" s="28" t="s">
        <v>130</v>
      </c>
      <c r="C70" s="29" t="s">
        <v>134</v>
      </c>
      <c r="D70" s="120"/>
      <c r="E70" s="82" t="s">
        <v>98</v>
      </c>
      <c r="F70" s="90">
        <f>141</f>
        <v>141</v>
      </c>
      <c r="G70" s="91">
        <v>0.1</v>
      </c>
      <c r="H70" s="92">
        <f t="shared" si="28"/>
        <v>155.10000000000002</v>
      </c>
      <c r="I70" s="88" t="s">
        <v>16</v>
      </c>
      <c r="J70" s="97">
        <v>0</v>
      </c>
      <c r="K70" s="97">
        <v>0</v>
      </c>
      <c r="L70" s="97">
        <v>0</v>
      </c>
      <c r="M70" s="98">
        <f t="shared" si="29"/>
        <v>0</v>
      </c>
      <c r="N70" s="95">
        <f t="shared" si="30"/>
        <v>0</v>
      </c>
      <c r="O70" s="45"/>
    </row>
    <row r="71" spans="1:25" x14ac:dyDescent="0.25">
      <c r="A71" s="68">
        <f>IF(F71&lt;&gt;"",1+MAX($A$8:A70),"")</f>
        <v>15</v>
      </c>
      <c r="B71" s="28" t="s">
        <v>130</v>
      </c>
      <c r="C71" s="29" t="s">
        <v>134</v>
      </c>
      <c r="D71" s="120"/>
      <c r="E71" s="82" t="s">
        <v>99</v>
      </c>
      <c r="F71" s="90">
        <f>91.8</f>
        <v>91.8</v>
      </c>
      <c r="G71" s="91">
        <v>0.1</v>
      </c>
      <c r="H71" s="92">
        <f t="shared" ref="H71" si="31">F71*(1+G71)</f>
        <v>100.98</v>
      </c>
      <c r="I71" s="88" t="s">
        <v>16</v>
      </c>
      <c r="J71" s="97">
        <v>0</v>
      </c>
      <c r="K71" s="97">
        <v>0</v>
      </c>
      <c r="L71" s="97">
        <v>0</v>
      </c>
      <c r="M71" s="98">
        <f t="shared" ref="M71" si="32">L71+K71+J71</f>
        <v>0</v>
      </c>
      <c r="N71" s="95">
        <f t="shared" ref="N71" si="33">M71*H71</f>
        <v>0</v>
      </c>
      <c r="O71" s="45"/>
    </row>
    <row r="72" spans="1:25" x14ac:dyDescent="0.25">
      <c r="A72" s="68">
        <f>IF(F72&lt;&gt;"",1+MAX($A$8:A71),"")</f>
        <v>16</v>
      </c>
      <c r="B72" s="28" t="s">
        <v>130</v>
      </c>
      <c r="C72" s="29" t="s">
        <v>134</v>
      </c>
      <c r="D72" s="120"/>
      <c r="E72" s="82" t="s">
        <v>100</v>
      </c>
      <c r="F72" s="90">
        <f>90.5</f>
        <v>90.5</v>
      </c>
      <c r="G72" s="91">
        <v>0.1</v>
      </c>
      <c r="H72" s="92">
        <f t="shared" ref="H72" si="34">F72*(1+G72)</f>
        <v>99.550000000000011</v>
      </c>
      <c r="I72" s="88" t="s">
        <v>16</v>
      </c>
      <c r="J72" s="97">
        <v>0</v>
      </c>
      <c r="K72" s="97">
        <v>0</v>
      </c>
      <c r="L72" s="97">
        <v>0</v>
      </c>
      <c r="M72" s="98">
        <f t="shared" ref="M72" si="35">L72+K72+J72</f>
        <v>0</v>
      </c>
      <c r="N72" s="95">
        <f t="shared" ref="N72" si="36">M72*H72</f>
        <v>0</v>
      </c>
      <c r="O72" s="45"/>
    </row>
    <row r="73" spans="1:25" x14ac:dyDescent="0.25">
      <c r="A73" s="68">
        <f>IF(F73&lt;&gt;"",1+MAX($A$8:A72),"")</f>
        <v>17</v>
      </c>
      <c r="B73" s="28" t="s">
        <v>130</v>
      </c>
      <c r="C73" s="29" t="s">
        <v>134</v>
      </c>
      <c r="D73" s="120"/>
      <c r="E73" s="82" t="s">
        <v>102</v>
      </c>
      <c r="F73" s="90">
        <f>8*2</f>
        <v>16</v>
      </c>
      <c r="G73" s="91">
        <v>0.1</v>
      </c>
      <c r="H73" s="92">
        <f t="shared" ref="H73" si="37">F73*(1+G73)</f>
        <v>17.600000000000001</v>
      </c>
      <c r="I73" s="88" t="s">
        <v>16</v>
      </c>
      <c r="J73" s="97">
        <v>0</v>
      </c>
      <c r="K73" s="97">
        <v>0</v>
      </c>
      <c r="L73" s="97">
        <v>0</v>
      </c>
      <c r="M73" s="98">
        <f t="shared" ref="M73" si="38">L73+K73+J73</f>
        <v>0</v>
      </c>
      <c r="N73" s="95">
        <f t="shared" ref="N73" si="39">M73*H73</f>
        <v>0</v>
      </c>
      <c r="O73" s="45"/>
    </row>
    <row r="74" spans="1:25" x14ac:dyDescent="0.25">
      <c r="A74" s="68">
        <f>IF(F74&lt;&gt;"",1+MAX($A$8:A73),"")</f>
        <v>18</v>
      </c>
      <c r="B74" s="28" t="s">
        <v>130</v>
      </c>
      <c r="C74" s="29" t="s">
        <v>134</v>
      </c>
      <c r="D74" s="120"/>
      <c r="E74" s="82" t="s">
        <v>104</v>
      </c>
      <c r="F74" s="90">
        <f>170</f>
        <v>170</v>
      </c>
      <c r="G74" s="91">
        <v>0.1</v>
      </c>
      <c r="H74" s="92">
        <f t="shared" ref="H74" si="40">F74*(1+G74)</f>
        <v>187.00000000000003</v>
      </c>
      <c r="I74" s="88" t="s">
        <v>16</v>
      </c>
      <c r="J74" s="97">
        <v>0</v>
      </c>
      <c r="K74" s="97">
        <v>0</v>
      </c>
      <c r="L74" s="97">
        <v>0</v>
      </c>
      <c r="M74" s="98">
        <f t="shared" ref="M74" si="41">L74+K74+J74</f>
        <v>0</v>
      </c>
      <c r="N74" s="95">
        <f t="shared" ref="N74" si="42">M74*H74</f>
        <v>0</v>
      </c>
      <c r="O74" s="45"/>
    </row>
    <row r="75" spans="1:25" ht="16.5" thickBot="1" x14ac:dyDescent="0.3">
      <c r="A75" s="68" t="str">
        <f>IF(F75&lt;&gt;"",1+MAX($A$8:A74),"")</f>
        <v/>
      </c>
      <c r="B75" s="88"/>
      <c r="C75" s="88"/>
      <c r="D75" s="99"/>
      <c r="E75" s="83"/>
      <c r="F75" s="100"/>
      <c r="G75" s="101"/>
      <c r="H75" s="102"/>
      <c r="I75" s="103"/>
      <c r="J75" s="103"/>
      <c r="K75" s="103"/>
      <c r="L75" s="103"/>
      <c r="M75" s="104"/>
      <c r="N75" s="105"/>
      <c r="O75" s="106"/>
    </row>
    <row r="76" spans="1:25" ht="16.5" thickBot="1" x14ac:dyDescent="0.3">
      <c r="A76" s="68" t="str">
        <f>IF(F76&lt;&gt;"",1+MAX($A$8:A75),"")</f>
        <v/>
      </c>
      <c r="B76" s="88"/>
      <c r="C76" s="89"/>
      <c r="D76" s="107"/>
      <c r="E76" s="84" t="s">
        <v>48</v>
      </c>
      <c r="F76" s="108"/>
      <c r="G76" s="109"/>
      <c r="H76" s="108"/>
      <c r="I76" s="93"/>
      <c r="J76" s="93"/>
      <c r="K76" s="93"/>
      <c r="L76" s="93"/>
      <c r="M76" s="110"/>
      <c r="N76" s="111"/>
      <c r="O76" s="112">
        <f>SUM(N68:N75)</f>
        <v>0</v>
      </c>
    </row>
    <row r="77" spans="1:25" s="19" customFormat="1" x14ac:dyDescent="0.25">
      <c r="A77" s="68" t="str">
        <f>IF(F77&lt;&gt;"",1+MAX($A$8:A76),"")</f>
        <v/>
      </c>
      <c r="B77" s="28"/>
      <c r="C77" s="29"/>
      <c r="D77" s="62"/>
      <c r="E77" s="55"/>
      <c r="F77" s="33"/>
      <c r="G77" s="18"/>
      <c r="H77" s="14"/>
      <c r="I77" s="32"/>
      <c r="J77" s="32"/>
      <c r="K77" s="32"/>
      <c r="L77" s="32"/>
      <c r="M77" s="56"/>
      <c r="N77" s="48"/>
      <c r="O77" s="67"/>
      <c r="P77" s="16"/>
      <c r="Q77" s="16"/>
      <c r="R77" s="1"/>
      <c r="S77" s="1"/>
      <c r="T77" s="1"/>
      <c r="U77" s="16"/>
      <c r="V77" s="16"/>
      <c r="W77" s="16"/>
      <c r="X77" s="16"/>
      <c r="Y77" s="16"/>
    </row>
    <row r="78" spans="1:25" x14ac:dyDescent="0.25">
      <c r="A78" s="68" t="str">
        <f>IF(F78&lt;&gt;"",1+MAX($A$8:A77),"")</f>
        <v/>
      </c>
      <c r="B78" s="88"/>
      <c r="C78" s="89"/>
      <c r="D78" s="120"/>
      <c r="E78" s="142" t="s">
        <v>39</v>
      </c>
      <c r="F78" s="92"/>
      <c r="G78" s="91"/>
      <c r="H78" s="92"/>
      <c r="I78" s="93"/>
      <c r="J78" s="93"/>
      <c r="K78" s="93"/>
      <c r="L78" s="93"/>
      <c r="M78" s="94"/>
      <c r="N78" s="95"/>
      <c r="O78" s="45"/>
    </row>
    <row r="79" spans="1:25" x14ac:dyDescent="0.25">
      <c r="A79" s="68">
        <f>IF(F79&lt;&gt;"",1+MAX($A$8:A78),"")</f>
        <v>19</v>
      </c>
      <c r="B79" s="28" t="s">
        <v>130</v>
      </c>
      <c r="C79" s="29" t="s">
        <v>134</v>
      </c>
      <c r="D79" s="120"/>
      <c r="E79" s="82" t="s">
        <v>105</v>
      </c>
      <c r="F79" s="90">
        <f>243.2</f>
        <v>243.2</v>
      </c>
      <c r="G79" s="91">
        <v>0.1</v>
      </c>
      <c r="H79" s="92">
        <f t="shared" ref="H79" si="43">F79*(1+G79)</f>
        <v>267.52</v>
      </c>
      <c r="I79" s="88" t="s">
        <v>16</v>
      </c>
      <c r="J79" s="97">
        <v>0</v>
      </c>
      <c r="K79" s="97">
        <v>0</v>
      </c>
      <c r="L79" s="97">
        <v>0</v>
      </c>
      <c r="M79" s="98">
        <f t="shared" ref="M79" si="44">L79+K79+J79</f>
        <v>0</v>
      </c>
      <c r="N79" s="95">
        <f t="shared" ref="N79" si="45">M79*H79</f>
        <v>0</v>
      </c>
      <c r="O79" s="45"/>
    </row>
    <row r="80" spans="1:25" ht="16.5" thickBot="1" x14ac:dyDescent="0.3">
      <c r="A80" s="68" t="str">
        <f>IF(F80&lt;&gt;"",1+MAX($A$8:A79),"")</f>
        <v/>
      </c>
      <c r="B80" s="88"/>
      <c r="C80" s="88"/>
      <c r="D80" s="99"/>
      <c r="E80" s="83"/>
      <c r="F80" s="100"/>
      <c r="G80" s="101"/>
      <c r="H80" s="102"/>
      <c r="I80" s="103"/>
      <c r="J80" s="103"/>
      <c r="K80" s="103"/>
      <c r="L80" s="103"/>
      <c r="M80" s="104"/>
      <c r="N80" s="105"/>
      <c r="O80" s="106"/>
    </row>
    <row r="81" spans="1:25" ht="16.5" thickBot="1" x14ac:dyDescent="0.3">
      <c r="A81" s="68" t="str">
        <f>IF(F81&lt;&gt;"",1+MAX($A$8:A80),"")</f>
        <v/>
      </c>
      <c r="B81" s="88"/>
      <c r="C81" s="89"/>
      <c r="D81" s="107"/>
      <c r="E81" s="84" t="s">
        <v>58</v>
      </c>
      <c r="F81" s="108"/>
      <c r="G81" s="109"/>
      <c r="H81" s="108"/>
      <c r="I81" s="93"/>
      <c r="J81" s="93"/>
      <c r="K81" s="93"/>
      <c r="L81" s="93"/>
      <c r="M81" s="110"/>
      <c r="N81" s="111"/>
      <c r="O81" s="112">
        <f>SUM(N78:N80)</f>
        <v>0</v>
      </c>
    </row>
    <row r="82" spans="1:25" s="19" customFormat="1" x14ac:dyDescent="0.25">
      <c r="A82" s="68" t="str">
        <f>IF(F82&lt;&gt;"",1+MAX($A$8:A81),"")</f>
        <v/>
      </c>
      <c r="B82" s="28"/>
      <c r="C82" s="29"/>
      <c r="D82" s="62"/>
      <c r="E82" s="55"/>
      <c r="F82" s="33"/>
      <c r="G82" s="18"/>
      <c r="H82" s="14"/>
      <c r="I82" s="32"/>
      <c r="J82" s="32"/>
      <c r="K82" s="32"/>
      <c r="L82" s="32"/>
      <c r="M82" s="56"/>
      <c r="N82" s="48"/>
      <c r="O82" s="67"/>
      <c r="P82" s="16"/>
      <c r="Q82" s="16"/>
      <c r="R82" s="1"/>
      <c r="S82" s="1"/>
      <c r="T82" s="1"/>
      <c r="U82" s="16"/>
      <c r="V82" s="16"/>
      <c r="W82" s="16"/>
      <c r="X82" s="16"/>
      <c r="Y82" s="16"/>
    </row>
    <row r="83" spans="1:25" x14ac:dyDescent="0.25">
      <c r="A83" s="68" t="str">
        <f>IF(F83&lt;&gt;"",1+MAX($A$8:A82),"")</f>
        <v/>
      </c>
      <c r="B83" s="88"/>
      <c r="C83" s="89"/>
      <c r="D83" s="120"/>
      <c r="E83" s="142" t="s">
        <v>54</v>
      </c>
      <c r="F83" s="92"/>
      <c r="G83" s="91"/>
      <c r="H83" s="92"/>
      <c r="I83" s="93"/>
      <c r="J83" s="93"/>
      <c r="K83" s="93"/>
      <c r="L83" s="93"/>
      <c r="M83" s="94"/>
      <c r="N83" s="95"/>
      <c r="O83" s="45"/>
    </row>
    <row r="84" spans="1:25" x14ac:dyDescent="0.25">
      <c r="A84" s="68">
        <f>IF(F84&lt;&gt;"",1+MAX($A$8:A83),"")</f>
        <v>20</v>
      </c>
      <c r="B84" s="28" t="s">
        <v>130</v>
      </c>
      <c r="C84" s="29" t="s">
        <v>134</v>
      </c>
      <c r="D84" s="120"/>
      <c r="E84" s="82" t="s">
        <v>106</v>
      </c>
      <c r="F84" s="90">
        <f>242.7</f>
        <v>242.7</v>
      </c>
      <c r="G84" s="91">
        <v>0.1</v>
      </c>
      <c r="H84" s="92">
        <f t="shared" ref="H84" si="46">F84*(1+G84)</f>
        <v>266.97000000000003</v>
      </c>
      <c r="I84" s="88" t="s">
        <v>16</v>
      </c>
      <c r="J84" s="97">
        <v>0</v>
      </c>
      <c r="K84" s="97">
        <v>0</v>
      </c>
      <c r="L84" s="97">
        <v>0</v>
      </c>
      <c r="M84" s="98">
        <f t="shared" ref="M84" si="47">L84+K84+J84</f>
        <v>0</v>
      </c>
      <c r="N84" s="95">
        <f t="shared" ref="N84" si="48">M84*H84</f>
        <v>0</v>
      </c>
      <c r="O84" s="45"/>
    </row>
    <row r="85" spans="1:25" ht="16.5" thickBot="1" x14ac:dyDescent="0.3">
      <c r="A85" s="68" t="str">
        <f>IF(F85&lt;&gt;"",1+MAX($A$8:A84),"")</f>
        <v/>
      </c>
      <c r="B85" s="88"/>
      <c r="C85" s="88"/>
      <c r="D85" s="99"/>
      <c r="E85" s="83"/>
      <c r="F85" s="100"/>
      <c r="G85" s="101"/>
      <c r="H85" s="102"/>
      <c r="I85" s="103"/>
      <c r="J85" s="103"/>
      <c r="K85" s="103"/>
      <c r="L85" s="103"/>
      <c r="M85" s="104"/>
      <c r="N85" s="105"/>
      <c r="O85" s="106"/>
    </row>
    <row r="86" spans="1:25" ht="16.5" thickBot="1" x14ac:dyDescent="0.3">
      <c r="A86" s="68" t="str">
        <f>IF(F86&lt;&gt;"",1+MAX($A$8:A85),"")</f>
        <v/>
      </c>
      <c r="B86" s="88"/>
      <c r="C86" s="89"/>
      <c r="D86" s="107"/>
      <c r="E86" s="84" t="s">
        <v>41</v>
      </c>
      <c r="F86" s="108"/>
      <c r="G86" s="109"/>
      <c r="H86" s="108"/>
      <c r="I86" s="93"/>
      <c r="J86" s="93"/>
      <c r="K86" s="93"/>
      <c r="L86" s="93"/>
      <c r="M86" s="110"/>
      <c r="N86" s="111"/>
      <c r="O86" s="112">
        <f>SUM(N83:N85)</f>
        <v>0</v>
      </c>
    </row>
    <row r="87" spans="1:25" s="19" customFormat="1" x14ac:dyDescent="0.25">
      <c r="A87" s="68" t="str">
        <f>IF(F87&lt;&gt;"",1+MAX($A$8:A86),"")</f>
        <v/>
      </c>
      <c r="B87" s="28"/>
      <c r="C87" s="29"/>
      <c r="D87" s="62"/>
      <c r="E87" s="55"/>
      <c r="F87" s="33"/>
      <c r="G87" s="18"/>
      <c r="H87" s="14"/>
      <c r="I87" s="32"/>
      <c r="J87" s="32"/>
      <c r="K87" s="32"/>
      <c r="L87" s="32"/>
      <c r="M87" s="56"/>
      <c r="N87" s="48"/>
      <c r="O87" s="67"/>
      <c r="P87" s="16"/>
      <c r="Q87" s="16"/>
      <c r="R87" s="1"/>
      <c r="S87" s="1"/>
      <c r="T87" s="1"/>
      <c r="U87" s="16"/>
      <c r="V87" s="16"/>
      <c r="W87" s="16"/>
      <c r="X87" s="16"/>
      <c r="Y87" s="16"/>
    </row>
    <row r="88" spans="1:25" x14ac:dyDescent="0.25">
      <c r="A88" s="68" t="str">
        <f>IF(F88&lt;&gt;"",1+MAX($A$8:A87),"")</f>
        <v/>
      </c>
      <c r="B88" s="88"/>
      <c r="C88" s="89"/>
      <c r="D88" s="120"/>
      <c r="E88" s="142" t="s">
        <v>53</v>
      </c>
      <c r="F88" s="92"/>
      <c r="G88" s="91"/>
      <c r="H88" s="92"/>
      <c r="I88" s="93"/>
      <c r="J88" s="93"/>
      <c r="K88" s="93"/>
      <c r="L88" s="93"/>
      <c r="M88" s="94"/>
      <c r="N88" s="95"/>
      <c r="O88" s="45"/>
    </row>
    <row r="89" spans="1:25" x14ac:dyDescent="0.25">
      <c r="A89" s="68">
        <f>IF(F89&lt;&gt;"",1+MAX($A$8:A88),"")</f>
        <v>21</v>
      </c>
      <c r="B89" s="28" t="s">
        <v>130</v>
      </c>
      <c r="C89" s="29" t="s">
        <v>134</v>
      </c>
      <c r="D89" s="120"/>
      <c r="E89" s="82" t="s">
        <v>52</v>
      </c>
      <c r="F89" s="90">
        <f>(44.3*0.67+59.4*1.83+74.6*1.25+10.4*0.83+9.3*0.67+6.8*1.167+38.3*1.334)</f>
        <v>305.52379999999999</v>
      </c>
      <c r="G89" s="91">
        <v>0.1</v>
      </c>
      <c r="H89" s="92">
        <f t="shared" ref="H89" si="49">F89*(1+G89)</f>
        <v>336.07618000000002</v>
      </c>
      <c r="I89" s="88" t="s">
        <v>15</v>
      </c>
      <c r="J89" s="97">
        <v>0</v>
      </c>
      <c r="K89" s="97">
        <v>0</v>
      </c>
      <c r="L89" s="97">
        <v>0</v>
      </c>
      <c r="M89" s="98">
        <f t="shared" ref="M89" si="50">L89+K89+J89</f>
        <v>0</v>
      </c>
      <c r="N89" s="95">
        <f t="shared" ref="N89" si="51">M89*H89</f>
        <v>0</v>
      </c>
      <c r="O89" s="45"/>
    </row>
    <row r="90" spans="1:25" ht="16.5" thickBot="1" x14ac:dyDescent="0.3">
      <c r="A90" s="68" t="str">
        <f>IF(F90&lt;&gt;"",1+MAX($A$8:A89),"")</f>
        <v/>
      </c>
      <c r="B90" s="88"/>
      <c r="C90" s="88"/>
      <c r="D90" s="99"/>
      <c r="E90" s="83"/>
      <c r="F90" s="100"/>
      <c r="G90" s="101"/>
      <c r="H90" s="102"/>
      <c r="I90" s="103"/>
      <c r="J90" s="103"/>
      <c r="K90" s="103"/>
      <c r="L90" s="103"/>
      <c r="M90" s="104"/>
      <c r="N90" s="105"/>
      <c r="O90" s="106"/>
    </row>
    <row r="91" spans="1:25" ht="16.5" thickBot="1" x14ac:dyDescent="0.3">
      <c r="A91" s="68" t="str">
        <f>IF(F91&lt;&gt;"",1+MAX($A$8:A90),"")</f>
        <v/>
      </c>
      <c r="B91" s="88"/>
      <c r="C91" s="89"/>
      <c r="D91" s="107"/>
      <c r="E91" s="84" t="s">
        <v>59</v>
      </c>
      <c r="F91" s="108"/>
      <c r="G91" s="109"/>
      <c r="H91" s="108"/>
      <c r="I91" s="93"/>
      <c r="J91" s="93"/>
      <c r="K91" s="93"/>
      <c r="L91" s="93"/>
      <c r="M91" s="110"/>
      <c r="N91" s="111"/>
      <c r="O91" s="112">
        <f>SUM(N88:N90)</f>
        <v>0</v>
      </c>
    </row>
    <row r="92" spans="1:25" s="19" customFormat="1" x14ac:dyDescent="0.25">
      <c r="A92" s="68" t="str">
        <f>IF(F92&lt;&gt;"",1+MAX($A$8:A91),"")</f>
        <v/>
      </c>
      <c r="B92" s="28"/>
      <c r="C92" s="29"/>
      <c r="D92" s="62"/>
      <c r="E92" s="55"/>
      <c r="F92" s="33"/>
      <c r="G92" s="18"/>
      <c r="H92" s="14"/>
      <c r="I92" s="32"/>
      <c r="J92" s="32"/>
      <c r="K92" s="32"/>
      <c r="L92" s="32"/>
      <c r="M92" s="56"/>
      <c r="N92" s="48"/>
      <c r="O92" s="67"/>
      <c r="P92" s="16"/>
      <c r="Q92" s="16"/>
      <c r="R92" s="1"/>
      <c r="S92" s="1"/>
      <c r="T92" s="1"/>
      <c r="U92" s="16"/>
      <c r="V92" s="16"/>
      <c r="W92" s="16"/>
      <c r="X92" s="16"/>
      <c r="Y92" s="16"/>
    </row>
    <row r="93" spans="1:25" x14ac:dyDescent="0.25">
      <c r="A93" s="68" t="str">
        <f>IF(F93&lt;&gt;"",1+MAX($A$8:A92),"")</f>
        <v/>
      </c>
      <c r="B93" s="88"/>
      <c r="C93" s="89"/>
      <c r="D93" s="120"/>
      <c r="E93" s="142" t="s">
        <v>55</v>
      </c>
      <c r="F93" s="92"/>
      <c r="G93" s="91"/>
      <c r="H93" s="92"/>
      <c r="I93" s="93"/>
      <c r="J93" s="93"/>
      <c r="K93" s="93"/>
      <c r="L93" s="93"/>
      <c r="M93" s="94"/>
      <c r="N93" s="95"/>
      <c r="O93" s="45"/>
    </row>
    <row r="94" spans="1:25" x14ac:dyDescent="0.25">
      <c r="A94" s="68">
        <f>IF(F94&lt;&gt;"",1+MAX($A$8:A93),"")</f>
        <v>22</v>
      </c>
      <c r="B94" s="28" t="s">
        <v>130</v>
      </c>
      <c r="C94" s="29" t="s">
        <v>134</v>
      </c>
      <c r="D94" s="120"/>
      <c r="E94" s="82" t="s">
        <v>107</v>
      </c>
      <c r="F94" s="90">
        <f>536.4</f>
        <v>536.4</v>
      </c>
      <c r="G94" s="91">
        <v>0.1</v>
      </c>
      <c r="H94" s="92">
        <f t="shared" ref="H94" si="52">F94*(1+G94)</f>
        <v>590.04000000000008</v>
      </c>
      <c r="I94" s="88" t="s">
        <v>16</v>
      </c>
      <c r="J94" s="97">
        <v>0</v>
      </c>
      <c r="K94" s="97">
        <v>0</v>
      </c>
      <c r="L94" s="97">
        <v>0</v>
      </c>
      <c r="M94" s="98">
        <f t="shared" ref="M94" si="53">L94+K94+J94</f>
        <v>0</v>
      </c>
      <c r="N94" s="95">
        <f t="shared" ref="N94" si="54">M94*H94</f>
        <v>0</v>
      </c>
      <c r="O94" s="45"/>
    </row>
    <row r="95" spans="1:25" ht="16.5" thickBot="1" x14ac:dyDescent="0.3">
      <c r="A95" s="68" t="str">
        <f>IF(F95&lt;&gt;"",1+MAX($A$8:A94),"")</f>
        <v/>
      </c>
      <c r="B95" s="88"/>
      <c r="C95" s="88"/>
      <c r="D95" s="99"/>
      <c r="E95" s="83"/>
      <c r="F95" s="100"/>
      <c r="G95" s="101"/>
      <c r="H95" s="102"/>
      <c r="I95" s="103"/>
      <c r="J95" s="103"/>
      <c r="K95" s="103"/>
      <c r="L95" s="103"/>
      <c r="M95" s="104"/>
      <c r="N95" s="105"/>
      <c r="O95" s="106"/>
    </row>
    <row r="96" spans="1:25" ht="16.5" thickBot="1" x14ac:dyDescent="0.3">
      <c r="A96" s="68" t="str">
        <f>IF(F96&lt;&gt;"",1+MAX($A$8:A95),"")</f>
        <v/>
      </c>
      <c r="B96" s="88"/>
      <c r="C96" s="89"/>
      <c r="D96" s="107"/>
      <c r="E96" s="84" t="s">
        <v>60</v>
      </c>
      <c r="F96" s="108"/>
      <c r="G96" s="109"/>
      <c r="H96" s="108"/>
      <c r="I96" s="93"/>
      <c r="J96" s="93"/>
      <c r="K96" s="93"/>
      <c r="L96" s="93"/>
      <c r="M96" s="110"/>
      <c r="N96" s="111"/>
      <c r="O96" s="112">
        <f>SUM(N93:N95)</f>
        <v>0</v>
      </c>
    </row>
    <row r="97" spans="1:25" s="19" customFormat="1" x14ac:dyDescent="0.25">
      <c r="A97" s="68" t="str">
        <f>IF(F97&lt;&gt;"",1+MAX($A$8:A96),"")</f>
        <v/>
      </c>
      <c r="B97" s="28"/>
      <c r="C97" s="29"/>
      <c r="D97" s="62"/>
      <c r="E97" s="55"/>
      <c r="F97" s="33"/>
      <c r="G97" s="18"/>
      <c r="H97" s="14"/>
      <c r="I97" s="32"/>
      <c r="J97" s="32"/>
      <c r="K97" s="32"/>
      <c r="L97" s="32"/>
      <c r="M97" s="56"/>
      <c r="N97" s="48"/>
      <c r="O97" s="67"/>
      <c r="P97" s="16"/>
      <c r="Q97" s="16"/>
      <c r="R97" s="1"/>
      <c r="S97" s="1"/>
      <c r="T97" s="1"/>
      <c r="U97" s="16"/>
      <c r="V97" s="16"/>
      <c r="W97" s="16"/>
      <c r="X97" s="16"/>
      <c r="Y97" s="16"/>
    </row>
    <row r="98" spans="1:25" x14ac:dyDescent="0.25">
      <c r="A98" s="68" t="str">
        <f>IF(F98&lt;&gt;"",1+MAX($A$8:A97),"")</f>
        <v/>
      </c>
      <c r="B98" s="88"/>
      <c r="C98" s="89"/>
      <c r="D98" s="120"/>
      <c r="E98" s="142" t="s">
        <v>108</v>
      </c>
      <c r="F98" s="92"/>
      <c r="G98" s="91"/>
      <c r="H98" s="92"/>
      <c r="I98" s="93"/>
      <c r="J98" s="93"/>
      <c r="K98" s="93"/>
      <c r="L98" s="93"/>
      <c r="M98" s="94"/>
      <c r="N98" s="95"/>
      <c r="O98" s="45"/>
    </row>
    <row r="99" spans="1:25" x14ac:dyDescent="0.25">
      <c r="A99" s="68">
        <f>IF(F99&lt;&gt;"",1+MAX($A$8:A98),"")</f>
        <v>23</v>
      </c>
      <c r="B99" s="28" t="s">
        <v>130</v>
      </c>
      <c r="C99" s="29" t="s">
        <v>134</v>
      </c>
      <c r="D99" s="120"/>
      <c r="E99" s="82" t="s">
        <v>109</v>
      </c>
      <c r="F99" s="90">
        <f>471.7+33.1</f>
        <v>504.8</v>
      </c>
      <c r="G99" s="91">
        <v>0.1</v>
      </c>
      <c r="H99" s="92">
        <f t="shared" ref="H99" si="55">F99*(1+G99)</f>
        <v>555.28000000000009</v>
      </c>
      <c r="I99" s="88" t="s">
        <v>16</v>
      </c>
      <c r="J99" s="97">
        <v>0</v>
      </c>
      <c r="K99" s="97">
        <v>0</v>
      </c>
      <c r="L99" s="97">
        <v>0</v>
      </c>
      <c r="M99" s="98">
        <f t="shared" ref="M99" si="56">L99+K99+J99</f>
        <v>0</v>
      </c>
      <c r="N99" s="95">
        <f t="shared" ref="N99" si="57">M99*H99</f>
        <v>0</v>
      </c>
      <c r="O99" s="45"/>
    </row>
    <row r="100" spans="1:25" ht="16.5" thickBot="1" x14ac:dyDescent="0.3">
      <c r="A100" s="68" t="str">
        <f>IF(F100&lt;&gt;"",1+MAX($A$8:A99),"")</f>
        <v/>
      </c>
      <c r="B100" s="88"/>
      <c r="C100" s="88"/>
      <c r="D100" s="99"/>
      <c r="E100" s="83"/>
      <c r="F100" s="100"/>
      <c r="G100" s="101"/>
      <c r="H100" s="102"/>
      <c r="I100" s="103"/>
      <c r="J100" s="103"/>
      <c r="K100" s="103"/>
      <c r="L100" s="103"/>
      <c r="M100" s="104"/>
      <c r="N100" s="105"/>
      <c r="O100" s="106"/>
    </row>
    <row r="101" spans="1:25" ht="16.5" thickBot="1" x14ac:dyDescent="0.3">
      <c r="A101" s="68" t="str">
        <f>IF(F101&lt;&gt;"",1+MAX($A$8:A100),"")</f>
        <v/>
      </c>
      <c r="B101" s="88"/>
      <c r="C101" s="89"/>
      <c r="D101" s="107"/>
      <c r="E101" s="84" t="s">
        <v>60</v>
      </c>
      <c r="F101" s="108"/>
      <c r="G101" s="109"/>
      <c r="H101" s="108"/>
      <c r="I101" s="93"/>
      <c r="J101" s="93"/>
      <c r="K101" s="93"/>
      <c r="L101" s="93"/>
      <c r="M101" s="110"/>
      <c r="N101" s="111"/>
      <c r="O101" s="112">
        <f>SUM(N98:N100)</f>
        <v>0</v>
      </c>
    </row>
    <row r="102" spans="1:25" s="19" customFormat="1" x14ac:dyDescent="0.25">
      <c r="A102" s="68" t="str">
        <f>IF(F102&lt;&gt;"",1+MAX($A$8:A101),"")</f>
        <v/>
      </c>
      <c r="B102" s="28"/>
      <c r="C102" s="29"/>
      <c r="D102" s="62"/>
      <c r="E102" s="55"/>
      <c r="F102" s="33"/>
      <c r="G102" s="18"/>
      <c r="H102" s="14"/>
      <c r="I102" s="32"/>
      <c r="J102" s="32"/>
      <c r="K102" s="32"/>
      <c r="L102" s="32"/>
      <c r="M102" s="56"/>
      <c r="N102" s="48"/>
      <c r="O102" s="67"/>
      <c r="P102" s="16"/>
      <c r="Q102" s="16"/>
      <c r="R102" s="1"/>
      <c r="S102" s="1"/>
      <c r="T102" s="1"/>
      <c r="U102" s="16"/>
      <c r="V102" s="16"/>
      <c r="W102" s="16"/>
      <c r="X102" s="16"/>
      <c r="Y102" s="16"/>
    </row>
    <row r="103" spans="1:25" x14ac:dyDescent="0.25">
      <c r="A103" s="68" t="str">
        <f>IF(F103&lt;&gt;"",1+MAX($A$8:A102),"")</f>
        <v/>
      </c>
      <c r="B103" s="88"/>
      <c r="C103" s="89"/>
      <c r="D103" s="120"/>
      <c r="E103" s="142" t="s">
        <v>56</v>
      </c>
      <c r="F103" s="92"/>
      <c r="G103" s="91"/>
      <c r="H103" s="92"/>
      <c r="I103" s="93"/>
      <c r="J103" s="93"/>
      <c r="K103" s="93"/>
      <c r="L103" s="93"/>
      <c r="M103" s="94"/>
      <c r="N103" s="95"/>
      <c r="O103" s="45"/>
    </row>
    <row r="104" spans="1:25" x14ac:dyDescent="0.25">
      <c r="A104" s="68">
        <f>IF(F104&lt;&gt;"",1+MAX($A$8:A103),"")</f>
        <v>24</v>
      </c>
      <c r="B104" s="28" t="s">
        <v>130</v>
      </c>
      <c r="C104" s="29" t="s">
        <v>134</v>
      </c>
      <c r="D104" s="120"/>
      <c r="E104" s="82" t="s">
        <v>52</v>
      </c>
      <c r="F104" s="90">
        <f>(274.5*1+111.4*1.334+110.4*1.75)</f>
        <v>616.30760000000009</v>
      </c>
      <c r="G104" s="91">
        <v>0.1</v>
      </c>
      <c r="H104" s="92">
        <f t="shared" ref="H104" si="58">F104*(1+G104)</f>
        <v>677.9383600000001</v>
      </c>
      <c r="I104" s="88" t="s">
        <v>15</v>
      </c>
      <c r="J104" s="97">
        <v>0</v>
      </c>
      <c r="K104" s="97">
        <v>0</v>
      </c>
      <c r="L104" s="97">
        <v>0</v>
      </c>
      <c r="M104" s="98">
        <f t="shared" ref="M104" si="59">L104+K104+J104</f>
        <v>0</v>
      </c>
      <c r="N104" s="95">
        <f t="shared" ref="N104" si="60">M104*H104</f>
        <v>0</v>
      </c>
      <c r="O104" s="45"/>
    </row>
    <row r="105" spans="1:25" ht="16.5" thickBot="1" x14ac:dyDescent="0.3">
      <c r="A105" s="68" t="str">
        <f>IF(F105&lt;&gt;"",1+MAX($A$8:A104),"")</f>
        <v/>
      </c>
      <c r="B105" s="88"/>
      <c r="C105" s="88"/>
      <c r="D105" s="99"/>
      <c r="E105" s="83"/>
      <c r="F105" s="100"/>
      <c r="G105" s="101"/>
      <c r="H105" s="102"/>
      <c r="I105" s="103"/>
      <c r="J105" s="103"/>
      <c r="K105" s="103"/>
      <c r="L105" s="103"/>
      <c r="M105" s="104"/>
      <c r="N105" s="105"/>
      <c r="O105" s="106"/>
    </row>
    <row r="106" spans="1:25" ht="16.5" thickBot="1" x14ac:dyDescent="0.3">
      <c r="A106" s="68" t="str">
        <f>IF(F106&lt;&gt;"",1+MAX($A$8:A105),"")</f>
        <v/>
      </c>
      <c r="B106" s="88"/>
      <c r="C106" s="89"/>
      <c r="D106" s="107"/>
      <c r="E106" s="84" t="s">
        <v>61</v>
      </c>
      <c r="F106" s="108"/>
      <c r="G106" s="109"/>
      <c r="H106" s="108"/>
      <c r="I106" s="93"/>
      <c r="J106" s="93"/>
      <c r="K106" s="93"/>
      <c r="L106" s="93"/>
      <c r="M106" s="110"/>
      <c r="N106" s="111"/>
      <c r="O106" s="112">
        <f>SUM(N103:N105)</f>
        <v>0</v>
      </c>
    </row>
    <row r="107" spans="1:25" s="19" customFormat="1" x14ac:dyDescent="0.25">
      <c r="A107" s="68" t="str">
        <f>IF(F107&lt;&gt;"",1+MAX($A$8:A106),"")</f>
        <v/>
      </c>
      <c r="B107" s="28"/>
      <c r="C107" s="29"/>
      <c r="D107" s="62"/>
      <c r="E107" s="55"/>
      <c r="F107" s="33"/>
      <c r="G107" s="18"/>
      <c r="H107" s="14"/>
      <c r="I107" s="32"/>
      <c r="J107" s="32"/>
      <c r="K107" s="32"/>
      <c r="L107" s="32"/>
      <c r="M107" s="56"/>
      <c r="N107" s="48"/>
      <c r="O107" s="67"/>
      <c r="P107" s="16"/>
      <c r="Q107" s="16"/>
      <c r="R107" s="1"/>
      <c r="S107" s="1"/>
      <c r="T107" s="1"/>
      <c r="U107" s="16"/>
      <c r="V107" s="16"/>
      <c r="W107" s="16"/>
      <c r="X107" s="16"/>
      <c r="Y107" s="16"/>
    </row>
    <row r="108" spans="1:25" x14ac:dyDescent="0.25">
      <c r="A108" s="68" t="str">
        <f>IF(F108&lt;&gt;"",1+MAX($A$8:A107),"")</f>
        <v/>
      </c>
      <c r="B108" s="88"/>
      <c r="C108" s="89"/>
      <c r="D108" s="120"/>
      <c r="E108" s="142" t="s">
        <v>31</v>
      </c>
      <c r="F108" s="92"/>
      <c r="G108" s="91"/>
      <c r="H108" s="92"/>
      <c r="I108" s="93"/>
      <c r="J108" s="93"/>
      <c r="K108" s="93"/>
      <c r="L108" s="93"/>
      <c r="M108" s="94"/>
      <c r="N108" s="95"/>
      <c r="O108" s="45"/>
    </row>
    <row r="109" spans="1:25" x14ac:dyDescent="0.25">
      <c r="A109" s="68">
        <f>IF(F109&lt;&gt;"",1+MAX($A$8:A108),"")</f>
        <v>25</v>
      </c>
      <c r="B109" s="28" t="s">
        <v>130</v>
      </c>
      <c r="C109" s="29" t="s">
        <v>134</v>
      </c>
      <c r="D109" s="120"/>
      <c r="E109" s="82" t="s">
        <v>124</v>
      </c>
      <c r="F109" s="90">
        <f>(4*15*2+2*16.334*2+4*17*2+4*18.334*2+2*19.334*2+4*9*2)</f>
        <v>617.34400000000005</v>
      </c>
      <c r="G109" s="91">
        <v>0.1</v>
      </c>
      <c r="H109" s="92">
        <f t="shared" ref="H109:H110" si="61">F109*(1+G109)</f>
        <v>679.0784000000001</v>
      </c>
      <c r="I109" s="88" t="s">
        <v>16</v>
      </c>
      <c r="J109" s="97">
        <v>0</v>
      </c>
      <c r="K109" s="97">
        <v>0</v>
      </c>
      <c r="L109" s="97">
        <v>0</v>
      </c>
      <c r="M109" s="98">
        <f t="shared" ref="M109:M110" si="62">L109+K109+J109</f>
        <v>0</v>
      </c>
      <c r="N109" s="95">
        <f t="shared" ref="N109:N110" si="63">M109*H109</f>
        <v>0</v>
      </c>
      <c r="O109" s="45"/>
    </row>
    <row r="110" spans="1:25" x14ac:dyDescent="0.25">
      <c r="A110" s="68">
        <f>IF(F110&lt;&gt;"",1+MAX($A$8:A109),"")</f>
        <v>26</v>
      </c>
      <c r="B110" s="28" t="s">
        <v>130</v>
      </c>
      <c r="C110" s="29" t="s">
        <v>134</v>
      </c>
      <c r="D110" s="120"/>
      <c r="E110" s="82" t="s">
        <v>125</v>
      </c>
      <c r="F110" s="90">
        <f>(2*10.67*2+4*11*2+2*15.167*2+2*16.334*2+2*18.334*2+2*18.5*2+2*18.75*2+3*19*2+2*9*2)</f>
        <v>629.02</v>
      </c>
      <c r="G110" s="91">
        <v>0.1</v>
      </c>
      <c r="H110" s="92">
        <f t="shared" si="61"/>
        <v>691.92200000000003</v>
      </c>
      <c r="I110" s="88" t="s">
        <v>16</v>
      </c>
      <c r="J110" s="97">
        <v>0</v>
      </c>
      <c r="K110" s="97">
        <v>0</v>
      </c>
      <c r="L110" s="97">
        <v>0</v>
      </c>
      <c r="M110" s="98">
        <f t="shared" si="62"/>
        <v>0</v>
      </c>
      <c r="N110" s="95">
        <f t="shared" si="63"/>
        <v>0</v>
      </c>
      <c r="O110" s="45"/>
    </row>
    <row r="111" spans="1:25" ht="16.5" thickBot="1" x14ac:dyDescent="0.3">
      <c r="A111" s="68" t="str">
        <f>IF(F111&lt;&gt;"",1+MAX($A$8:A110),"")</f>
        <v/>
      </c>
      <c r="B111" s="88"/>
      <c r="C111" s="88"/>
      <c r="D111" s="99"/>
      <c r="E111" s="83"/>
      <c r="F111" s="100"/>
      <c r="G111" s="101"/>
      <c r="H111" s="102"/>
      <c r="I111" s="103"/>
      <c r="J111" s="103"/>
      <c r="K111" s="103"/>
      <c r="L111" s="103"/>
      <c r="M111" s="104"/>
      <c r="N111" s="105"/>
      <c r="O111" s="106"/>
    </row>
    <row r="112" spans="1:25" ht="16.5" thickBot="1" x14ac:dyDescent="0.3">
      <c r="A112" s="68" t="str">
        <f>IF(F112&lt;&gt;"",1+MAX($A$8:A111),"")</f>
        <v/>
      </c>
      <c r="B112" s="88"/>
      <c r="C112" s="89"/>
      <c r="D112" s="107"/>
      <c r="E112" s="84" t="s">
        <v>30</v>
      </c>
      <c r="F112" s="108"/>
      <c r="G112" s="109"/>
      <c r="H112" s="108"/>
      <c r="I112" s="93"/>
      <c r="J112" s="93"/>
      <c r="K112" s="93"/>
      <c r="L112" s="93"/>
      <c r="M112" s="110"/>
      <c r="N112" s="111"/>
      <c r="O112" s="112">
        <f>SUM(N108:N111)</f>
        <v>0</v>
      </c>
    </row>
    <row r="113" spans="1:25" s="19" customFormat="1" x14ac:dyDescent="0.25">
      <c r="A113" s="68" t="str">
        <f>IF(F113&lt;&gt;"",1+MAX($A$8:A112),"")</f>
        <v/>
      </c>
      <c r="B113" s="28"/>
      <c r="C113" s="29"/>
      <c r="D113" s="62"/>
      <c r="E113" s="55"/>
      <c r="F113" s="33"/>
      <c r="G113" s="18"/>
      <c r="H113" s="14"/>
      <c r="I113" s="32"/>
      <c r="J113" s="32"/>
      <c r="K113" s="32"/>
      <c r="L113" s="32"/>
      <c r="M113" s="56"/>
      <c r="N113" s="48"/>
      <c r="O113" s="67"/>
      <c r="P113" s="16"/>
      <c r="Q113" s="16"/>
      <c r="R113" s="1"/>
      <c r="S113" s="1"/>
      <c r="T113" s="1"/>
      <c r="U113" s="16"/>
      <c r="V113" s="16"/>
      <c r="W113" s="16"/>
      <c r="X113" s="16"/>
      <c r="Y113" s="16"/>
    </row>
    <row r="114" spans="1:25" x14ac:dyDescent="0.25">
      <c r="A114" s="68" t="str">
        <f>IF(F114&lt;&gt;"",1+MAX($A$8:A113),"")</f>
        <v/>
      </c>
      <c r="B114" s="88"/>
      <c r="C114" s="89"/>
      <c r="D114" s="120"/>
      <c r="E114" s="142" t="s">
        <v>32</v>
      </c>
      <c r="F114" s="92"/>
      <c r="G114" s="91"/>
      <c r="H114" s="92"/>
      <c r="I114" s="93"/>
      <c r="J114" s="93"/>
      <c r="K114" s="93"/>
      <c r="L114" s="93"/>
      <c r="M114" s="94"/>
      <c r="N114" s="95"/>
      <c r="O114" s="45"/>
    </row>
    <row r="115" spans="1:25" s="19" customFormat="1" x14ac:dyDescent="0.25">
      <c r="A115" s="68">
        <f>IF(F115&lt;&gt;"",1+MAX($A$8:A114),"")</f>
        <v>27</v>
      </c>
      <c r="B115" s="28" t="s">
        <v>130</v>
      </c>
      <c r="C115" s="29" t="s">
        <v>134</v>
      </c>
      <c r="D115" s="132"/>
      <c r="E115" s="17" t="s">
        <v>110</v>
      </c>
      <c r="F115" s="33">
        <f>384.9</f>
        <v>384.9</v>
      </c>
      <c r="G115" s="18">
        <v>0.1</v>
      </c>
      <c r="H115" s="14">
        <f t="shared" ref="H115" si="64">F115*(1+G115)</f>
        <v>423.39</v>
      </c>
      <c r="I115" s="15" t="s">
        <v>16</v>
      </c>
      <c r="J115" s="97">
        <v>0</v>
      </c>
      <c r="K115" s="97">
        <v>0</v>
      </c>
      <c r="L115" s="97">
        <v>0</v>
      </c>
      <c r="M115" s="52">
        <f>L115+K115+J115</f>
        <v>0</v>
      </c>
      <c r="N115" s="48">
        <f>M115*H115</f>
        <v>0</v>
      </c>
      <c r="O115" s="45"/>
      <c r="P115" s="16"/>
      <c r="Q115" s="16"/>
      <c r="R115" s="1"/>
      <c r="S115" s="1"/>
      <c r="T115" s="1"/>
      <c r="U115" s="16"/>
      <c r="V115" s="16"/>
      <c r="W115" s="16"/>
      <c r="X115" s="16"/>
      <c r="Y115" s="16"/>
    </row>
    <row r="116" spans="1:25" s="1" customFormat="1" ht="16.5" thickBot="1" x14ac:dyDescent="0.3">
      <c r="A116" s="68" t="str">
        <f>IF(F116&lt;&gt;"",1+MAX($A$8:A115),"")</f>
        <v/>
      </c>
      <c r="B116" s="28"/>
      <c r="C116" s="28"/>
      <c r="D116" s="63"/>
      <c r="E116" s="59"/>
      <c r="F116" s="21"/>
      <c r="G116" s="20"/>
      <c r="H116" s="21"/>
      <c r="I116" s="31"/>
      <c r="J116" s="31"/>
      <c r="K116" s="31"/>
      <c r="L116" s="31"/>
      <c r="M116" s="34"/>
      <c r="N116" s="49"/>
      <c r="O116" s="64"/>
    </row>
    <row r="117" spans="1:25" s="1" customFormat="1" ht="16.5" thickBot="1" x14ac:dyDescent="0.3">
      <c r="A117" s="68" t="str">
        <f>IF(F117&lt;&gt;"",1+MAX($A$8:A116),"")</f>
        <v/>
      </c>
      <c r="B117" s="28"/>
      <c r="C117" s="29"/>
      <c r="D117" s="65"/>
      <c r="E117" s="44" t="s">
        <v>28</v>
      </c>
      <c r="F117" s="23"/>
      <c r="G117" s="22"/>
      <c r="H117" s="23"/>
      <c r="I117" s="32"/>
      <c r="J117" s="32"/>
      <c r="K117" s="32"/>
      <c r="L117" s="32"/>
      <c r="M117" s="66"/>
      <c r="N117" s="50"/>
      <c r="O117" s="46">
        <f>SUM(N114:N116)</f>
        <v>0</v>
      </c>
    </row>
    <row r="118" spans="1:25" x14ac:dyDescent="0.25">
      <c r="A118" s="68" t="str">
        <f>IF(F118&lt;&gt;"",1+MAX($A$8:A117),"")</f>
        <v/>
      </c>
      <c r="B118" s="88"/>
      <c r="C118" s="89"/>
      <c r="D118" s="85"/>
      <c r="E118" s="113"/>
      <c r="F118" s="90"/>
      <c r="G118" s="91"/>
      <c r="H118" s="92"/>
      <c r="I118" s="93"/>
      <c r="J118" s="93"/>
      <c r="K118" s="93"/>
      <c r="L118" s="93"/>
      <c r="M118" s="94"/>
      <c r="N118" s="95"/>
      <c r="O118" s="45"/>
    </row>
    <row r="119" spans="1:25" x14ac:dyDescent="0.25">
      <c r="A119" s="68" t="str">
        <f>IF(F119&lt;&gt;"",1+MAX($A$8:A118),"")</f>
        <v/>
      </c>
      <c r="B119" s="88"/>
      <c r="C119" s="89"/>
      <c r="D119" s="120"/>
      <c r="E119" s="142" t="s">
        <v>26</v>
      </c>
      <c r="F119" s="92"/>
      <c r="G119" s="91"/>
      <c r="H119" s="92"/>
      <c r="I119" s="93"/>
      <c r="J119" s="93"/>
      <c r="K119" s="93"/>
      <c r="L119" s="93"/>
      <c r="M119" s="94"/>
      <c r="N119" s="95"/>
      <c r="O119" s="45"/>
    </row>
    <row r="120" spans="1:25" s="19" customFormat="1" x14ac:dyDescent="0.25">
      <c r="A120" s="68">
        <f>IF(F120&lt;&gt;"",1+MAX($A$8:A119),"")</f>
        <v>28</v>
      </c>
      <c r="B120" s="28" t="s">
        <v>130</v>
      </c>
      <c r="C120" s="29" t="s">
        <v>134</v>
      </c>
      <c r="D120" s="132"/>
      <c r="E120" s="17" t="s">
        <v>101</v>
      </c>
      <c r="F120" s="33">
        <f>247.7</f>
        <v>247.7</v>
      </c>
      <c r="G120" s="18">
        <v>0.1</v>
      </c>
      <c r="H120" s="14">
        <f t="shared" ref="H120:H121" si="65">F120*(1+G120)</f>
        <v>272.47000000000003</v>
      </c>
      <c r="I120" s="15" t="s">
        <v>16</v>
      </c>
      <c r="J120" s="60">
        <v>0</v>
      </c>
      <c r="K120" s="60">
        <v>0</v>
      </c>
      <c r="L120" s="60">
        <v>0</v>
      </c>
      <c r="M120" s="52">
        <f t="shared" ref="M120:M121" si="66">L120+K120+J120</f>
        <v>0</v>
      </c>
      <c r="N120" s="48">
        <f t="shared" ref="N120:N121" si="67">M120*H120</f>
        <v>0</v>
      </c>
      <c r="O120" s="45"/>
      <c r="P120" s="16"/>
      <c r="Q120" s="16"/>
      <c r="R120" s="1"/>
      <c r="S120" s="1"/>
      <c r="T120" s="1"/>
      <c r="U120" s="16"/>
      <c r="V120" s="16"/>
      <c r="W120" s="16"/>
      <c r="X120" s="16"/>
      <c r="Y120" s="16"/>
    </row>
    <row r="121" spans="1:25" s="19" customFormat="1" x14ac:dyDescent="0.25">
      <c r="A121" s="68">
        <f>IF(F121&lt;&gt;"",1+MAX($A$8:A120),"")</f>
        <v>29</v>
      </c>
      <c r="B121" s="28" t="s">
        <v>130</v>
      </c>
      <c r="C121" s="29" t="s">
        <v>134</v>
      </c>
      <c r="D121" s="132"/>
      <c r="E121" s="17" t="s">
        <v>103</v>
      </c>
      <c r="F121" s="33">
        <f>64.7+709.4</f>
        <v>774.1</v>
      </c>
      <c r="G121" s="18">
        <v>0.1</v>
      </c>
      <c r="H121" s="14">
        <f t="shared" si="65"/>
        <v>851.5100000000001</v>
      </c>
      <c r="I121" s="15" t="s">
        <v>16</v>
      </c>
      <c r="J121" s="60">
        <v>0</v>
      </c>
      <c r="K121" s="60">
        <v>0</v>
      </c>
      <c r="L121" s="60">
        <v>0</v>
      </c>
      <c r="M121" s="52">
        <f t="shared" si="66"/>
        <v>0</v>
      </c>
      <c r="N121" s="48">
        <f t="shared" si="67"/>
        <v>0</v>
      </c>
      <c r="O121" s="45"/>
      <c r="P121" s="16"/>
      <c r="Q121" s="16"/>
      <c r="R121" s="1"/>
      <c r="S121" s="1"/>
      <c r="T121" s="1"/>
      <c r="U121" s="16"/>
      <c r="V121" s="16"/>
      <c r="W121" s="16"/>
      <c r="X121" s="16"/>
      <c r="Y121" s="16"/>
    </row>
    <row r="122" spans="1:25" s="19" customFormat="1" x14ac:dyDescent="0.25">
      <c r="A122" s="68">
        <f>IF(F122&lt;&gt;"",1+MAX($A$8:A121),"")</f>
        <v>30</v>
      </c>
      <c r="B122" s="28" t="s">
        <v>130</v>
      </c>
      <c r="C122" s="29" t="s">
        <v>134</v>
      </c>
      <c r="D122" s="132"/>
      <c r="E122" s="17" t="s">
        <v>111</v>
      </c>
      <c r="F122" s="33">
        <f>33.6+24.3+414.5</f>
        <v>472.4</v>
      </c>
      <c r="G122" s="18">
        <v>0.1</v>
      </c>
      <c r="H122" s="14">
        <f t="shared" ref="H122" si="68">F122*(1+G122)</f>
        <v>519.64</v>
      </c>
      <c r="I122" s="15" t="s">
        <v>16</v>
      </c>
      <c r="J122" s="60">
        <v>0</v>
      </c>
      <c r="K122" s="60">
        <v>0</v>
      </c>
      <c r="L122" s="60">
        <v>0</v>
      </c>
      <c r="M122" s="52">
        <f t="shared" ref="M122" si="69">L122+K122+J122</f>
        <v>0</v>
      </c>
      <c r="N122" s="48">
        <f t="shared" ref="N122" si="70">M122*H122</f>
        <v>0</v>
      </c>
      <c r="O122" s="45"/>
      <c r="P122" s="16"/>
      <c r="Q122" s="16"/>
      <c r="R122" s="1"/>
      <c r="S122" s="1"/>
      <c r="T122" s="1"/>
      <c r="U122" s="16"/>
      <c r="V122" s="16"/>
      <c r="W122" s="16"/>
      <c r="X122" s="16"/>
      <c r="Y122" s="16"/>
    </row>
    <row r="123" spans="1:25" s="19" customFormat="1" x14ac:dyDescent="0.25">
      <c r="A123" s="68">
        <f>IF(F123&lt;&gt;"",1+MAX($A$8:A122),"")</f>
        <v>31</v>
      </c>
      <c r="B123" s="28" t="s">
        <v>130</v>
      </c>
      <c r="C123" s="29" t="s">
        <v>134</v>
      </c>
      <c r="D123" s="132"/>
      <c r="E123" s="17" t="s">
        <v>112</v>
      </c>
      <c r="F123" s="33">
        <v>153.9</v>
      </c>
      <c r="G123" s="18">
        <v>0.1</v>
      </c>
      <c r="H123" s="14">
        <f t="shared" ref="H123" si="71">F123*(1+G123)</f>
        <v>169.29000000000002</v>
      </c>
      <c r="I123" s="15" t="s">
        <v>16</v>
      </c>
      <c r="J123" s="60">
        <v>0</v>
      </c>
      <c r="K123" s="60">
        <v>0</v>
      </c>
      <c r="L123" s="60">
        <v>0</v>
      </c>
      <c r="M123" s="52">
        <f t="shared" ref="M123" si="72">L123+K123+J123</f>
        <v>0</v>
      </c>
      <c r="N123" s="48">
        <f t="shared" ref="N123" si="73">M123*H123</f>
        <v>0</v>
      </c>
      <c r="O123" s="45"/>
      <c r="P123" s="16"/>
      <c r="Q123" s="16"/>
      <c r="R123" s="1"/>
      <c r="S123" s="1"/>
      <c r="T123" s="1"/>
      <c r="U123" s="16"/>
      <c r="V123" s="16"/>
      <c r="W123" s="16"/>
      <c r="X123" s="16"/>
      <c r="Y123" s="16"/>
    </row>
    <row r="124" spans="1:25" s="1" customFormat="1" ht="16.5" thickBot="1" x14ac:dyDescent="0.3">
      <c r="A124" s="68" t="str">
        <f>IF(F124&lt;&gt;"",1+MAX($A$8:A123),"")</f>
        <v/>
      </c>
      <c r="B124" s="28"/>
      <c r="C124" s="28"/>
      <c r="D124" s="63"/>
      <c r="E124" s="59"/>
      <c r="F124" s="21"/>
      <c r="G124" s="20"/>
      <c r="H124" s="21"/>
      <c r="I124" s="31"/>
      <c r="J124" s="31"/>
      <c r="K124" s="31"/>
      <c r="L124" s="31"/>
      <c r="M124" s="34"/>
      <c r="N124" s="49"/>
      <c r="O124" s="64"/>
    </row>
    <row r="125" spans="1:25" s="1" customFormat="1" ht="16.5" thickBot="1" x14ac:dyDescent="0.3">
      <c r="A125" s="68" t="str">
        <f>IF(F125&lt;&gt;"",1+MAX($A$8:A124),"")</f>
        <v/>
      </c>
      <c r="B125" s="28"/>
      <c r="C125" s="29"/>
      <c r="D125" s="65"/>
      <c r="E125" s="44" t="s">
        <v>27</v>
      </c>
      <c r="F125" s="23"/>
      <c r="G125" s="22"/>
      <c r="H125" s="23"/>
      <c r="I125" s="32"/>
      <c r="J125" s="32"/>
      <c r="K125" s="32"/>
      <c r="L125" s="32"/>
      <c r="M125" s="66"/>
      <c r="N125" s="50"/>
      <c r="O125" s="46">
        <f>SUM(N119:N124)</f>
        <v>0</v>
      </c>
    </row>
    <row r="126" spans="1:25" s="19" customFormat="1" x14ac:dyDescent="0.25">
      <c r="A126" s="68" t="str">
        <f>IF(F126&lt;&gt;"",1+MAX($A$8:A125),"")</f>
        <v/>
      </c>
      <c r="B126" s="28"/>
      <c r="C126" s="29"/>
      <c r="D126" s="62"/>
      <c r="E126" s="55"/>
      <c r="F126" s="33"/>
      <c r="G126" s="18"/>
      <c r="H126" s="14"/>
      <c r="I126" s="32"/>
      <c r="J126" s="32"/>
      <c r="K126" s="32"/>
      <c r="L126" s="32"/>
      <c r="M126" s="56"/>
      <c r="N126" s="48"/>
      <c r="O126" s="67"/>
      <c r="P126" s="16"/>
      <c r="Q126" s="16"/>
      <c r="R126" s="1"/>
      <c r="S126" s="1"/>
      <c r="T126" s="1"/>
      <c r="U126" s="16"/>
      <c r="V126" s="16"/>
      <c r="W126" s="16"/>
      <c r="X126" s="16"/>
      <c r="Y126" s="16"/>
    </row>
    <row r="127" spans="1:25" x14ac:dyDescent="0.25">
      <c r="A127" s="68" t="str">
        <f>IF(F127&lt;&gt;"",1+MAX($A$8:A126),"")</f>
        <v/>
      </c>
      <c r="B127" s="88"/>
      <c r="C127" s="89"/>
      <c r="D127" s="120"/>
      <c r="E127" s="142" t="s">
        <v>113</v>
      </c>
      <c r="F127" s="92"/>
      <c r="G127" s="91"/>
      <c r="H127" s="92"/>
      <c r="I127" s="93"/>
      <c r="J127" s="93"/>
      <c r="K127" s="93"/>
      <c r="L127" s="93"/>
      <c r="M127" s="94"/>
      <c r="N127" s="95"/>
      <c r="O127" s="45"/>
    </row>
    <row r="128" spans="1:25" s="70" customFormat="1" x14ac:dyDescent="0.25">
      <c r="A128" s="68">
        <f>IF(F128&lt;&gt;"",1+MAX($A$8:A127),"")</f>
        <v>32</v>
      </c>
      <c r="B128" s="28" t="s">
        <v>130</v>
      </c>
      <c r="C128" s="29" t="s">
        <v>134</v>
      </c>
      <c r="D128" s="120"/>
      <c r="E128" s="121" t="s">
        <v>114</v>
      </c>
      <c r="F128" s="86">
        <v>8</v>
      </c>
      <c r="G128" s="122">
        <v>0</v>
      </c>
      <c r="H128" s="123">
        <f>F128*(1+G128)</f>
        <v>8</v>
      </c>
      <c r="I128" s="96" t="s">
        <v>115</v>
      </c>
      <c r="J128" s="97">
        <v>0</v>
      </c>
      <c r="K128" s="97">
        <v>0</v>
      </c>
      <c r="L128" s="97">
        <v>0</v>
      </c>
      <c r="M128" s="124">
        <f t="shared" ref="M128" si="74">L128+K128+J128</f>
        <v>0</v>
      </c>
      <c r="N128" s="125">
        <f t="shared" ref="N128" si="75">M128*H128</f>
        <v>0</v>
      </c>
      <c r="O128" s="45"/>
    </row>
    <row r="129" spans="1:206" s="1" customFormat="1" ht="16.5" thickBot="1" x14ac:dyDescent="0.3">
      <c r="A129" s="68" t="str">
        <f>IF(F129&lt;&gt;"",1+MAX($A$8:A128),"")</f>
        <v/>
      </c>
      <c r="B129" s="28"/>
      <c r="C129" s="28"/>
      <c r="D129" s="63"/>
      <c r="E129" s="30"/>
      <c r="F129" s="21"/>
      <c r="G129" s="20"/>
      <c r="H129" s="21"/>
      <c r="I129" s="31"/>
      <c r="J129" s="31"/>
      <c r="K129" s="31"/>
      <c r="L129" s="31"/>
      <c r="M129" s="34"/>
      <c r="N129" s="49"/>
      <c r="O129" s="64"/>
      <c r="P129" s="16"/>
      <c r="Q129" s="16"/>
      <c r="U129" s="16"/>
      <c r="V129" s="16"/>
      <c r="W129" s="16"/>
      <c r="X129" s="16"/>
      <c r="Y129" s="16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19"/>
      <c r="FH129" s="19"/>
      <c r="FI129" s="19"/>
      <c r="FJ129" s="19"/>
      <c r="FK129" s="19"/>
      <c r="FL129" s="19"/>
      <c r="FM129" s="19"/>
      <c r="FN129" s="19"/>
      <c r="FO129" s="19"/>
      <c r="FP129" s="19"/>
      <c r="FQ129" s="19"/>
      <c r="FR129" s="19"/>
      <c r="FS129" s="19"/>
      <c r="FT129" s="19"/>
      <c r="FU129" s="19"/>
      <c r="FV129" s="19"/>
      <c r="FW129" s="19"/>
      <c r="FX129" s="19"/>
      <c r="FY129" s="19"/>
      <c r="FZ129" s="19"/>
      <c r="GA129" s="19"/>
      <c r="GB129" s="19"/>
      <c r="GC129" s="19"/>
      <c r="GD129" s="19"/>
      <c r="GE129" s="19"/>
      <c r="GF129" s="19"/>
      <c r="GG129" s="19"/>
      <c r="GH129" s="19"/>
      <c r="GI129" s="19"/>
      <c r="GJ129" s="19"/>
      <c r="GK129" s="19"/>
      <c r="GL129" s="19"/>
      <c r="GM129" s="19"/>
      <c r="GN129" s="19"/>
      <c r="GO129" s="19"/>
      <c r="GP129" s="19"/>
      <c r="GQ129" s="19"/>
      <c r="GR129" s="19"/>
      <c r="GS129" s="19"/>
      <c r="GT129" s="19"/>
      <c r="GU129" s="19"/>
      <c r="GV129" s="19"/>
      <c r="GW129" s="19"/>
      <c r="GX129" s="19"/>
    </row>
    <row r="130" spans="1:206" s="1" customFormat="1" ht="16.5" thickBot="1" x14ac:dyDescent="0.3">
      <c r="A130" s="68" t="str">
        <f>IF(F130&lt;&gt;"",1+MAX($A$8:A129),"")</f>
        <v/>
      </c>
      <c r="B130" s="28"/>
      <c r="C130" s="29"/>
      <c r="D130" s="65"/>
      <c r="E130" s="44" t="s">
        <v>116</v>
      </c>
      <c r="F130" s="23"/>
      <c r="G130" s="22"/>
      <c r="H130" s="23"/>
      <c r="I130" s="32"/>
      <c r="J130" s="32"/>
      <c r="K130" s="32"/>
      <c r="L130" s="32"/>
      <c r="M130" s="66"/>
      <c r="N130" s="50"/>
      <c r="O130" s="46">
        <f>SUM(N127:N129)</f>
        <v>0</v>
      </c>
      <c r="P130" s="16"/>
      <c r="Q130" s="16"/>
      <c r="U130" s="16"/>
      <c r="V130" s="16"/>
      <c r="W130" s="16"/>
      <c r="X130" s="16"/>
      <c r="Y130" s="16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/>
      <c r="EL130" s="19"/>
      <c r="EM130" s="19"/>
      <c r="EN130" s="19"/>
      <c r="EO130" s="19"/>
      <c r="EP130" s="19"/>
      <c r="EQ130" s="19"/>
      <c r="ER130" s="19"/>
      <c r="ES130" s="19"/>
      <c r="ET130" s="19"/>
      <c r="EU130" s="19"/>
      <c r="EV130" s="19"/>
      <c r="EW130" s="19"/>
      <c r="EX130" s="19"/>
      <c r="EY130" s="19"/>
      <c r="EZ130" s="19"/>
      <c r="FA130" s="19"/>
      <c r="FB130" s="19"/>
      <c r="FC130" s="19"/>
      <c r="FD130" s="19"/>
      <c r="FE130" s="19"/>
      <c r="FF130" s="19"/>
      <c r="FG130" s="19"/>
      <c r="FH130" s="19"/>
      <c r="FI130" s="19"/>
      <c r="FJ130" s="19"/>
      <c r="FK130" s="19"/>
      <c r="FL130" s="19"/>
      <c r="FM130" s="19"/>
      <c r="FN130" s="19"/>
      <c r="FO130" s="19"/>
      <c r="FP130" s="19"/>
      <c r="FQ130" s="19"/>
      <c r="FR130" s="19"/>
      <c r="FS130" s="19"/>
      <c r="FT130" s="19"/>
      <c r="FU130" s="19"/>
      <c r="FV130" s="19"/>
      <c r="FW130" s="19"/>
      <c r="FX130" s="19"/>
      <c r="FY130" s="19"/>
      <c r="FZ130" s="19"/>
      <c r="GA130" s="19"/>
      <c r="GB130" s="19"/>
      <c r="GC130" s="19"/>
      <c r="GD130" s="19"/>
      <c r="GE130" s="19"/>
      <c r="GF130" s="19"/>
      <c r="GG130" s="19"/>
      <c r="GH130" s="19"/>
      <c r="GI130" s="19"/>
      <c r="GJ130" s="19"/>
      <c r="GK130" s="19"/>
      <c r="GL130" s="19"/>
      <c r="GM130" s="19"/>
      <c r="GN130" s="19"/>
      <c r="GO130" s="19"/>
      <c r="GP130" s="19"/>
      <c r="GQ130" s="19"/>
      <c r="GR130" s="19"/>
      <c r="GS130" s="19"/>
      <c r="GT130" s="19"/>
      <c r="GU130" s="19"/>
      <c r="GV130" s="19"/>
      <c r="GW130" s="19"/>
      <c r="GX130" s="19"/>
    </row>
    <row r="131" spans="1:206" s="19" customFormat="1" ht="16.5" thickBot="1" x14ac:dyDescent="0.3">
      <c r="A131" s="68" t="str">
        <f>IF(F131&lt;&gt;"",1+MAX($A$8:A130),"")</f>
        <v/>
      </c>
      <c r="B131" s="28"/>
      <c r="C131" s="29"/>
      <c r="D131" s="62"/>
      <c r="E131" s="55"/>
      <c r="F131" s="33"/>
      <c r="G131" s="18"/>
      <c r="H131" s="14"/>
      <c r="I131" s="32"/>
      <c r="J131" s="32"/>
      <c r="K131" s="32"/>
      <c r="L131" s="32"/>
      <c r="M131" s="56"/>
      <c r="N131" s="48"/>
      <c r="O131" s="67"/>
      <c r="P131" s="16"/>
      <c r="Q131" s="16"/>
      <c r="R131" s="1"/>
      <c r="S131" s="1"/>
      <c r="T131" s="1"/>
      <c r="U131" s="16"/>
      <c r="V131" s="16"/>
      <c r="W131" s="16"/>
      <c r="X131" s="16"/>
      <c r="Y131" s="16"/>
    </row>
    <row r="132" spans="1:206" s="11" customFormat="1" ht="16.5" thickBot="1" x14ac:dyDescent="0.3">
      <c r="A132" s="68" t="str">
        <f>IF(F132&lt;&gt;"",1+MAX($A$8:A131),"")</f>
        <v/>
      </c>
      <c r="B132" s="24"/>
      <c r="C132" s="25"/>
      <c r="D132" s="61"/>
      <c r="E132" s="42" t="s">
        <v>29</v>
      </c>
      <c r="F132" s="43"/>
      <c r="G132" s="26"/>
      <c r="H132" s="27"/>
      <c r="I132" s="27"/>
      <c r="J132" s="27"/>
      <c r="K132" s="27"/>
      <c r="L132" s="27"/>
      <c r="M132" s="27"/>
      <c r="N132" s="47"/>
      <c r="O132" s="9"/>
      <c r="P132" s="10"/>
      <c r="Q132" s="10"/>
      <c r="R132" s="1"/>
      <c r="S132" s="1"/>
      <c r="T132" s="1"/>
      <c r="U132" s="12"/>
      <c r="V132" s="12"/>
      <c r="W132" s="12"/>
      <c r="X132" s="12"/>
      <c r="Y132" s="12"/>
      <c r="Z132" s="13"/>
    </row>
    <row r="133" spans="1:206" x14ac:dyDescent="0.25">
      <c r="A133" s="68">
        <f>IF(F133&lt;&gt;"",1+MAX($A$8:A132),"")</f>
        <v>33</v>
      </c>
      <c r="B133" s="28" t="s">
        <v>130</v>
      </c>
      <c r="C133" s="29" t="s">
        <v>134</v>
      </c>
      <c r="D133" s="85"/>
      <c r="E133" s="121" t="s">
        <v>133</v>
      </c>
      <c r="F133" s="90">
        <f>385+179+(16+16+13+11.5*2+9*2+16.5*2)</f>
        <v>683</v>
      </c>
      <c r="G133" s="91">
        <v>0.1</v>
      </c>
      <c r="H133" s="92">
        <f>F133*(1+G133)</f>
        <v>751.30000000000007</v>
      </c>
      <c r="I133" s="88" t="s">
        <v>16</v>
      </c>
      <c r="J133" s="97">
        <v>0</v>
      </c>
      <c r="K133" s="97">
        <v>0</v>
      </c>
      <c r="L133" s="97">
        <v>0</v>
      </c>
      <c r="M133" s="98">
        <f>L133+K133+J133</f>
        <v>0</v>
      </c>
      <c r="N133" s="95">
        <f>M133*H133</f>
        <v>0</v>
      </c>
      <c r="O133" s="45"/>
    </row>
    <row r="134" spans="1:206" x14ac:dyDescent="0.25">
      <c r="A134" s="68">
        <f>IF(F134&lt;&gt;"",1+MAX($A$8:A133),"")</f>
        <v>34</v>
      </c>
      <c r="B134" s="28" t="s">
        <v>130</v>
      </c>
      <c r="C134" s="29" t="s">
        <v>134</v>
      </c>
      <c r="D134" s="85"/>
      <c r="E134" s="121" t="s">
        <v>62</v>
      </c>
      <c r="F134" s="86">
        <f>1400</f>
        <v>1400</v>
      </c>
      <c r="G134" s="91">
        <v>0.1</v>
      </c>
      <c r="H134" s="92">
        <f>F134*(1+G134)</f>
        <v>1540.0000000000002</v>
      </c>
      <c r="I134" s="88" t="s">
        <v>16</v>
      </c>
      <c r="J134" s="97">
        <v>0</v>
      </c>
      <c r="K134" s="97">
        <v>0</v>
      </c>
      <c r="L134" s="97">
        <v>0</v>
      </c>
      <c r="M134" s="98">
        <f>L134+K134+J134</f>
        <v>0</v>
      </c>
      <c r="N134" s="95">
        <f>M134*H134</f>
        <v>0</v>
      </c>
      <c r="O134" s="45"/>
    </row>
    <row r="135" spans="1:206" x14ac:dyDescent="0.25">
      <c r="A135" s="68">
        <f>IF(F135&lt;&gt;"",1+MAX($A$8:A134),"")</f>
        <v>35</v>
      </c>
      <c r="B135" s="28" t="s">
        <v>130</v>
      </c>
      <c r="C135" s="29" t="s">
        <v>134</v>
      </c>
      <c r="D135" s="85"/>
      <c r="E135" s="121" t="s">
        <v>63</v>
      </c>
      <c r="F135" s="86">
        <f>1400</f>
        <v>1400</v>
      </c>
      <c r="G135" s="91">
        <v>0.1</v>
      </c>
      <c r="H135" s="92">
        <f>F135*(1+G135)</f>
        <v>1540.0000000000002</v>
      </c>
      <c r="I135" s="88" t="s">
        <v>16</v>
      </c>
      <c r="J135" s="97">
        <v>0</v>
      </c>
      <c r="K135" s="97">
        <v>0</v>
      </c>
      <c r="L135" s="97">
        <v>0</v>
      </c>
      <c r="M135" s="98">
        <f>L135+K135+J135</f>
        <v>0</v>
      </c>
      <c r="N135" s="95">
        <f>M135*H135</f>
        <v>0</v>
      </c>
      <c r="O135" s="45"/>
    </row>
    <row r="136" spans="1:206" s="1" customFormat="1" ht="16.5" thickBot="1" x14ac:dyDescent="0.3">
      <c r="A136" s="68" t="str">
        <f>IF(F136&lt;&gt;"",1+MAX($A$8:A135),"")</f>
        <v/>
      </c>
      <c r="B136" s="28"/>
      <c r="C136" s="28"/>
      <c r="D136" s="63"/>
      <c r="E136" s="30"/>
      <c r="F136" s="21"/>
      <c r="G136" s="20"/>
      <c r="H136" s="21"/>
      <c r="I136" s="31"/>
      <c r="J136" s="31"/>
      <c r="K136" s="31"/>
      <c r="L136" s="31"/>
      <c r="M136" s="34"/>
      <c r="N136" s="49"/>
      <c r="O136" s="64"/>
      <c r="P136" s="16"/>
      <c r="Q136" s="16"/>
      <c r="U136" s="16"/>
      <c r="V136" s="16"/>
      <c r="W136" s="16"/>
      <c r="X136" s="16"/>
      <c r="Y136" s="16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/>
      <c r="EL136" s="19"/>
      <c r="EM136" s="19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19"/>
      <c r="EY136" s="19"/>
      <c r="EZ136" s="19"/>
      <c r="FA136" s="19"/>
      <c r="FB136" s="19"/>
      <c r="FC136" s="19"/>
      <c r="FD136" s="19"/>
      <c r="FE136" s="19"/>
      <c r="FF136" s="19"/>
      <c r="FG136" s="19"/>
      <c r="FH136" s="19"/>
      <c r="FI136" s="19"/>
      <c r="FJ136" s="19"/>
      <c r="FK136" s="19"/>
      <c r="FL136" s="19"/>
      <c r="FM136" s="19"/>
      <c r="FN136" s="19"/>
      <c r="FO136" s="19"/>
      <c r="FP136" s="19"/>
      <c r="FQ136" s="19"/>
      <c r="FR136" s="19"/>
      <c r="FS136" s="19"/>
      <c r="FT136" s="19"/>
      <c r="FU136" s="19"/>
      <c r="FV136" s="19"/>
      <c r="FW136" s="19"/>
      <c r="FX136" s="19"/>
      <c r="FY136" s="19"/>
      <c r="FZ136" s="19"/>
      <c r="GA136" s="19"/>
      <c r="GB136" s="19"/>
      <c r="GC136" s="19"/>
      <c r="GD136" s="19"/>
      <c r="GE136" s="19"/>
      <c r="GF136" s="19"/>
      <c r="GG136" s="19"/>
      <c r="GH136" s="19"/>
      <c r="GI136" s="19"/>
      <c r="GJ136" s="19"/>
      <c r="GK136" s="19"/>
      <c r="GL136" s="19"/>
      <c r="GM136" s="19"/>
      <c r="GN136" s="19"/>
      <c r="GO136" s="19"/>
      <c r="GP136" s="19"/>
      <c r="GQ136" s="19"/>
      <c r="GR136" s="19"/>
      <c r="GS136" s="19"/>
      <c r="GT136" s="19"/>
      <c r="GU136" s="19"/>
      <c r="GV136" s="19"/>
      <c r="GW136" s="19"/>
      <c r="GX136" s="19"/>
    </row>
    <row r="137" spans="1:206" s="1" customFormat="1" ht="16.5" thickBot="1" x14ac:dyDescent="0.3">
      <c r="A137" s="68" t="str">
        <f>IF(F137&lt;&gt;"",1+MAX($A$8:A136),"")</f>
        <v/>
      </c>
      <c r="B137" s="24"/>
      <c r="C137" s="29"/>
      <c r="D137" s="65"/>
      <c r="E137" s="44" t="s">
        <v>24</v>
      </c>
      <c r="F137" s="23"/>
      <c r="G137" s="22"/>
      <c r="H137" s="23"/>
      <c r="I137" s="32"/>
      <c r="J137" s="32"/>
      <c r="K137" s="32"/>
      <c r="L137" s="32"/>
      <c r="M137" s="66"/>
      <c r="N137" s="50"/>
      <c r="O137" s="46">
        <f>SUM(N132:N136)</f>
        <v>0</v>
      </c>
      <c r="P137" s="16"/>
      <c r="Q137" s="16"/>
      <c r="U137" s="16"/>
      <c r="V137" s="16"/>
      <c r="W137" s="16"/>
      <c r="X137" s="16"/>
      <c r="Y137" s="16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  <c r="EH137" s="19"/>
      <c r="EI137" s="19"/>
      <c r="EJ137" s="19"/>
      <c r="EK137" s="19"/>
      <c r="EL137" s="19"/>
      <c r="EM137" s="19"/>
      <c r="EN137" s="19"/>
      <c r="EO137" s="19"/>
      <c r="EP137" s="19"/>
      <c r="EQ137" s="19"/>
      <c r="ER137" s="19"/>
      <c r="ES137" s="19"/>
      <c r="ET137" s="19"/>
      <c r="EU137" s="19"/>
      <c r="EV137" s="19"/>
      <c r="EW137" s="19"/>
      <c r="EX137" s="19"/>
      <c r="EY137" s="19"/>
      <c r="EZ137" s="19"/>
      <c r="FA137" s="19"/>
      <c r="FB137" s="19"/>
      <c r="FC137" s="19"/>
      <c r="FD137" s="19"/>
      <c r="FE137" s="19"/>
      <c r="FF137" s="19"/>
      <c r="FG137" s="19"/>
      <c r="FH137" s="19"/>
      <c r="FI137" s="19"/>
      <c r="FJ137" s="19"/>
      <c r="FK137" s="19"/>
      <c r="FL137" s="19"/>
      <c r="FM137" s="19"/>
      <c r="FN137" s="19"/>
      <c r="FO137" s="19"/>
      <c r="FP137" s="19"/>
      <c r="FQ137" s="19"/>
      <c r="FR137" s="19"/>
      <c r="FS137" s="19"/>
      <c r="FT137" s="19"/>
      <c r="FU137" s="19"/>
      <c r="FV137" s="19"/>
      <c r="FW137" s="19"/>
      <c r="FX137" s="19"/>
      <c r="FY137" s="19"/>
      <c r="FZ137" s="19"/>
      <c r="GA137" s="19"/>
      <c r="GB137" s="19"/>
      <c r="GC137" s="19"/>
      <c r="GD137" s="19"/>
      <c r="GE137" s="19"/>
      <c r="GF137" s="19"/>
      <c r="GG137" s="19"/>
      <c r="GH137" s="19"/>
      <c r="GI137" s="19"/>
      <c r="GJ137" s="19"/>
      <c r="GK137" s="19"/>
      <c r="GL137" s="19"/>
      <c r="GM137" s="19"/>
      <c r="GN137" s="19"/>
      <c r="GO137" s="19"/>
      <c r="GP137" s="19"/>
      <c r="GQ137" s="19"/>
      <c r="GR137" s="19"/>
      <c r="GS137" s="19"/>
      <c r="GT137" s="19"/>
      <c r="GU137" s="19"/>
      <c r="GV137" s="19"/>
      <c r="GW137" s="19"/>
      <c r="GX137" s="19"/>
    </row>
    <row r="138" spans="1:206" s="1" customFormat="1" ht="16.5" thickBot="1" x14ac:dyDescent="0.3">
      <c r="A138" s="68" t="str">
        <f>IF(F138&lt;&gt;"",1+MAX($A$8:A137),"")</f>
        <v/>
      </c>
      <c r="B138" s="28"/>
      <c r="C138" s="29"/>
      <c r="D138" s="65"/>
      <c r="E138" s="44"/>
      <c r="F138" s="14"/>
      <c r="G138" s="18"/>
      <c r="H138" s="14"/>
      <c r="I138" s="15"/>
      <c r="J138" s="15"/>
      <c r="K138" s="15"/>
      <c r="L138" s="15"/>
      <c r="M138" s="126"/>
      <c r="N138" s="147"/>
      <c r="O138" s="143"/>
      <c r="P138" s="16"/>
      <c r="Q138" s="16"/>
      <c r="U138" s="16"/>
      <c r="V138" s="16"/>
      <c r="W138" s="16"/>
      <c r="X138" s="16"/>
      <c r="Y138" s="16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19"/>
      <c r="EY138" s="19"/>
      <c r="EZ138" s="19"/>
      <c r="FA138" s="19"/>
      <c r="FB138" s="19"/>
      <c r="FC138" s="19"/>
      <c r="FD138" s="19"/>
      <c r="FE138" s="19"/>
      <c r="FF138" s="19"/>
      <c r="FG138" s="19"/>
      <c r="FH138" s="19"/>
      <c r="FI138" s="19"/>
      <c r="FJ138" s="19"/>
      <c r="FK138" s="19"/>
      <c r="FL138" s="19"/>
      <c r="FM138" s="19"/>
      <c r="FN138" s="19"/>
      <c r="FO138" s="19"/>
      <c r="FP138" s="19"/>
      <c r="FQ138" s="19"/>
      <c r="FR138" s="19"/>
      <c r="FS138" s="19"/>
      <c r="FT138" s="19"/>
      <c r="FU138" s="19"/>
      <c r="FV138" s="19"/>
      <c r="FW138" s="19"/>
      <c r="FX138" s="19"/>
      <c r="FY138" s="19"/>
      <c r="FZ138" s="19"/>
      <c r="GA138" s="19"/>
      <c r="GB138" s="19"/>
      <c r="GC138" s="19"/>
      <c r="GD138" s="19"/>
      <c r="GE138" s="19"/>
      <c r="GF138" s="19"/>
      <c r="GG138" s="19"/>
      <c r="GH138" s="19"/>
      <c r="GI138" s="19"/>
      <c r="GJ138" s="19"/>
      <c r="GK138" s="19"/>
      <c r="GL138" s="19"/>
      <c r="GM138" s="19"/>
      <c r="GN138" s="19"/>
      <c r="GO138" s="19"/>
      <c r="GP138" s="19"/>
      <c r="GQ138" s="19"/>
      <c r="GR138" s="19"/>
      <c r="GS138" s="19"/>
      <c r="GT138" s="19"/>
      <c r="GU138" s="19"/>
      <c r="GV138" s="19"/>
      <c r="GW138" s="19"/>
      <c r="GX138" s="19"/>
    </row>
    <row r="139" spans="1:206" s="11" customFormat="1" ht="16.5" thickBot="1" x14ac:dyDescent="0.3">
      <c r="A139" s="68" t="str">
        <f>IF(F139&lt;&gt;"",1+MAX($A$8:A138),"")</f>
        <v/>
      </c>
      <c r="B139" s="24"/>
      <c r="C139" s="25"/>
      <c r="D139" s="61"/>
      <c r="E139" s="42" t="s">
        <v>68</v>
      </c>
      <c r="F139" s="43"/>
      <c r="G139" s="26"/>
      <c r="H139" s="27"/>
      <c r="I139" s="27"/>
      <c r="J139" s="27"/>
      <c r="K139" s="27"/>
      <c r="L139" s="27"/>
      <c r="M139" s="27"/>
      <c r="N139" s="47"/>
      <c r="O139" s="9"/>
      <c r="P139" s="10"/>
      <c r="Q139" s="10"/>
      <c r="R139" s="1"/>
      <c r="S139" s="1"/>
      <c r="T139" s="1"/>
      <c r="U139" s="12"/>
      <c r="V139" s="12"/>
      <c r="W139" s="12"/>
      <c r="X139" s="12"/>
      <c r="Y139" s="12"/>
      <c r="Z139" s="13"/>
    </row>
    <row r="140" spans="1:206" s="70" customFormat="1" x14ac:dyDescent="0.25">
      <c r="A140" s="68">
        <f>IF(F140&lt;&gt;"",1+MAX($A$8:A139),"")</f>
        <v>36</v>
      </c>
      <c r="B140" s="24"/>
      <c r="C140" s="25"/>
      <c r="D140" s="120"/>
      <c r="E140" s="121" t="s">
        <v>69</v>
      </c>
      <c r="F140" s="128">
        <f>11144</f>
        <v>11144</v>
      </c>
      <c r="G140" s="122">
        <v>0.1</v>
      </c>
      <c r="H140" s="123">
        <f>F140*(1+G140)</f>
        <v>12258.400000000001</v>
      </c>
      <c r="I140" s="96" t="s">
        <v>15</v>
      </c>
      <c r="J140" s="97">
        <v>0</v>
      </c>
      <c r="K140" s="97">
        <v>0</v>
      </c>
      <c r="L140" s="97">
        <v>0</v>
      </c>
      <c r="M140" s="124">
        <f t="shared" ref="M140" si="76">L140+K140+J140</f>
        <v>0</v>
      </c>
      <c r="N140" s="125">
        <f t="shared" ref="N140" si="77">M140*H140</f>
        <v>0</v>
      </c>
      <c r="O140" s="45"/>
    </row>
    <row r="141" spans="1:206" s="1" customFormat="1" ht="16.5" thickBot="1" x14ac:dyDescent="0.3">
      <c r="A141" s="68" t="str">
        <f>IF(F141&lt;&gt;"",1+MAX($A$8:A140),"")</f>
        <v/>
      </c>
      <c r="B141" s="28"/>
      <c r="C141" s="28"/>
      <c r="D141" s="63"/>
      <c r="E141" s="30"/>
      <c r="F141" s="21"/>
      <c r="G141" s="20"/>
      <c r="H141" s="21"/>
      <c r="I141" s="31"/>
      <c r="J141" s="31"/>
      <c r="K141" s="31"/>
      <c r="L141" s="31"/>
      <c r="M141" s="34"/>
      <c r="N141" s="49"/>
      <c r="O141" s="64"/>
      <c r="P141" s="16"/>
      <c r="Q141" s="16"/>
      <c r="U141" s="16"/>
      <c r="V141" s="16"/>
      <c r="W141" s="16"/>
      <c r="X141" s="16"/>
      <c r="Y141" s="16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19"/>
      <c r="EY141" s="19"/>
      <c r="EZ141" s="19"/>
      <c r="FA141" s="19"/>
      <c r="FB141" s="19"/>
      <c r="FC141" s="19"/>
      <c r="FD141" s="19"/>
      <c r="FE141" s="19"/>
      <c r="FF141" s="19"/>
      <c r="FG141" s="19"/>
      <c r="FH141" s="19"/>
      <c r="FI141" s="19"/>
      <c r="FJ141" s="19"/>
      <c r="FK141" s="19"/>
      <c r="FL141" s="19"/>
      <c r="FM141" s="19"/>
      <c r="FN141" s="19"/>
      <c r="FO141" s="19"/>
      <c r="FP141" s="19"/>
      <c r="FQ141" s="19"/>
      <c r="FR141" s="19"/>
      <c r="FS141" s="19"/>
      <c r="FT141" s="19"/>
      <c r="FU141" s="19"/>
      <c r="FV141" s="19"/>
      <c r="FW141" s="19"/>
      <c r="FX141" s="19"/>
      <c r="FY141" s="19"/>
      <c r="FZ141" s="19"/>
      <c r="GA141" s="19"/>
      <c r="GB141" s="19"/>
      <c r="GC141" s="19"/>
      <c r="GD141" s="19"/>
      <c r="GE141" s="19"/>
      <c r="GF141" s="19"/>
      <c r="GG141" s="19"/>
      <c r="GH141" s="19"/>
      <c r="GI141" s="19"/>
      <c r="GJ141" s="19"/>
      <c r="GK141" s="19"/>
      <c r="GL141" s="19"/>
      <c r="GM141" s="19"/>
      <c r="GN141" s="19"/>
      <c r="GO141" s="19"/>
      <c r="GP141" s="19"/>
      <c r="GQ141" s="19"/>
      <c r="GR141" s="19"/>
      <c r="GS141" s="19"/>
      <c r="GT141" s="19"/>
      <c r="GU141" s="19"/>
      <c r="GV141" s="19"/>
      <c r="GW141" s="19"/>
      <c r="GX141" s="19"/>
    </row>
    <row r="142" spans="1:206" s="1" customFormat="1" ht="16.5" thickBot="1" x14ac:dyDescent="0.3">
      <c r="A142" s="68" t="str">
        <f>IF(F142&lt;&gt;"",1+MAX($A$8:A141),"")</f>
        <v/>
      </c>
      <c r="B142" s="28"/>
      <c r="C142" s="29"/>
      <c r="D142" s="65"/>
      <c r="E142" s="44" t="s">
        <v>70</v>
      </c>
      <c r="F142" s="23"/>
      <c r="G142" s="22"/>
      <c r="H142" s="23"/>
      <c r="I142" s="32"/>
      <c r="J142" s="32"/>
      <c r="K142" s="32"/>
      <c r="L142" s="32"/>
      <c r="M142" s="66"/>
      <c r="N142" s="50"/>
      <c r="O142" s="46">
        <f>SUM(N139:N141)</f>
        <v>0</v>
      </c>
      <c r="P142" s="16"/>
      <c r="Q142" s="16"/>
      <c r="U142" s="16"/>
      <c r="V142" s="16"/>
      <c r="W142" s="16"/>
      <c r="X142" s="16"/>
      <c r="Y142" s="16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  <c r="EJ142" s="19"/>
      <c r="EK142" s="19"/>
      <c r="EL142" s="19"/>
      <c r="EM142" s="19"/>
      <c r="EN142" s="19"/>
      <c r="EO142" s="19"/>
      <c r="EP142" s="19"/>
      <c r="EQ142" s="19"/>
      <c r="ER142" s="19"/>
      <c r="ES142" s="19"/>
      <c r="ET142" s="19"/>
      <c r="EU142" s="19"/>
      <c r="EV142" s="19"/>
      <c r="EW142" s="19"/>
      <c r="EX142" s="19"/>
      <c r="EY142" s="19"/>
      <c r="EZ142" s="19"/>
      <c r="FA142" s="19"/>
      <c r="FB142" s="19"/>
      <c r="FC142" s="19"/>
      <c r="FD142" s="19"/>
      <c r="FE142" s="19"/>
      <c r="FF142" s="19"/>
      <c r="FG142" s="19"/>
      <c r="FH142" s="19"/>
      <c r="FI142" s="19"/>
      <c r="FJ142" s="19"/>
      <c r="FK142" s="19"/>
      <c r="FL142" s="19"/>
      <c r="FM142" s="19"/>
      <c r="FN142" s="19"/>
      <c r="FO142" s="19"/>
      <c r="FP142" s="19"/>
      <c r="FQ142" s="19"/>
      <c r="FR142" s="19"/>
      <c r="FS142" s="19"/>
      <c r="FT142" s="19"/>
      <c r="FU142" s="19"/>
      <c r="FV142" s="19"/>
      <c r="FW142" s="19"/>
      <c r="FX142" s="19"/>
      <c r="FY142" s="19"/>
      <c r="FZ142" s="19"/>
      <c r="GA142" s="19"/>
      <c r="GB142" s="19"/>
      <c r="GC142" s="19"/>
      <c r="GD142" s="19"/>
      <c r="GE142" s="19"/>
      <c r="GF142" s="19"/>
      <c r="GG142" s="19"/>
      <c r="GH142" s="19"/>
      <c r="GI142" s="19"/>
      <c r="GJ142" s="19"/>
      <c r="GK142" s="19"/>
      <c r="GL142" s="19"/>
      <c r="GM142" s="19"/>
      <c r="GN142" s="19"/>
      <c r="GO142" s="19"/>
      <c r="GP142" s="19"/>
      <c r="GQ142" s="19"/>
      <c r="GR142" s="19"/>
      <c r="GS142" s="19"/>
      <c r="GT142" s="19"/>
      <c r="GU142" s="19"/>
      <c r="GV142" s="19"/>
      <c r="GW142" s="19"/>
      <c r="GX142" s="19"/>
    </row>
    <row r="143" spans="1:206" s="1" customFormat="1" ht="16.5" thickBot="1" x14ac:dyDescent="0.3">
      <c r="A143" s="68" t="str">
        <f>IF(F143&lt;&gt;"",1+MAX($A$8:A137),"")</f>
        <v/>
      </c>
      <c r="B143" s="28"/>
      <c r="C143" s="29"/>
      <c r="D143" s="65"/>
      <c r="E143" s="44"/>
      <c r="F143" s="14"/>
      <c r="G143" s="18"/>
      <c r="H143" s="14"/>
      <c r="I143" s="15"/>
      <c r="J143" s="15"/>
      <c r="K143" s="15"/>
      <c r="L143" s="15"/>
      <c r="M143" s="126"/>
      <c r="N143" s="147"/>
      <c r="O143" s="143"/>
      <c r="P143" s="16"/>
      <c r="Q143" s="16"/>
      <c r="U143" s="16"/>
      <c r="V143" s="16"/>
      <c r="W143" s="16"/>
      <c r="X143" s="16"/>
      <c r="Y143" s="16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/>
      <c r="FP143" s="19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  <c r="GC143" s="19"/>
      <c r="GD143" s="19"/>
      <c r="GE143" s="19"/>
      <c r="GF143" s="19"/>
      <c r="GG143" s="19"/>
      <c r="GH143" s="19"/>
      <c r="GI143" s="19"/>
      <c r="GJ143" s="19"/>
      <c r="GK143" s="19"/>
      <c r="GL143" s="19"/>
      <c r="GM143" s="19"/>
      <c r="GN143" s="19"/>
      <c r="GO143" s="19"/>
      <c r="GP143" s="19"/>
      <c r="GQ143" s="19"/>
      <c r="GR143" s="19"/>
      <c r="GS143" s="19"/>
      <c r="GT143" s="19"/>
      <c r="GU143" s="19"/>
      <c r="GV143" s="19"/>
      <c r="GW143" s="19"/>
      <c r="GX143" s="19"/>
    </row>
    <row r="144" spans="1:206" ht="16.5" thickBot="1" x14ac:dyDescent="0.3">
      <c r="A144" s="169" t="s">
        <v>14</v>
      </c>
      <c r="B144" s="170"/>
      <c r="C144" s="170"/>
      <c r="D144" s="170"/>
      <c r="E144" s="171"/>
      <c r="F144" s="172"/>
      <c r="G144" s="172"/>
      <c r="H144" s="172"/>
      <c r="I144" s="173"/>
      <c r="J144" s="173"/>
      <c r="K144" s="173"/>
      <c r="L144" s="173"/>
      <c r="M144" s="173"/>
      <c r="N144" s="174">
        <f>SUM(N8:N143)</f>
        <v>0</v>
      </c>
      <c r="O144" s="185">
        <f>SUM(O8:O143)</f>
        <v>0</v>
      </c>
    </row>
    <row r="145" spans="1:206" ht="16.5" thickBot="1" x14ac:dyDescent="0.3">
      <c r="A145" s="175" t="s">
        <v>21</v>
      </c>
      <c r="B145" s="176"/>
      <c r="C145" s="176"/>
      <c r="D145" s="176"/>
      <c r="E145" s="177"/>
      <c r="F145" s="178"/>
      <c r="G145" s="178"/>
      <c r="H145" s="178"/>
      <c r="I145" s="179"/>
      <c r="J145" s="179"/>
      <c r="K145" s="179"/>
      <c r="L145" s="180"/>
      <c r="M145" s="69">
        <v>0.2</v>
      </c>
      <c r="N145" s="181">
        <f>N144*M145</f>
        <v>0</v>
      </c>
      <c r="O145" s="186">
        <f>O144*M145</f>
        <v>0</v>
      </c>
    </row>
    <row r="146" spans="1:206" s="58" customFormat="1" ht="19.5" thickBot="1" x14ac:dyDescent="0.35">
      <c r="A146" s="152" t="s">
        <v>34</v>
      </c>
      <c r="B146" s="153"/>
      <c r="C146" s="182"/>
      <c r="D146" s="155"/>
      <c r="E146" s="156"/>
      <c r="F146" s="157"/>
      <c r="G146" s="157"/>
      <c r="H146" s="157"/>
      <c r="I146" s="157"/>
      <c r="J146" s="158"/>
      <c r="K146" s="158"/>
      <c r="L146" s="158"/>
      <c r="M146" s="158"/>
      <c r="N146" s="187">
        <f>(SUM(N144:N145))</f>
        <v>0</v>
      </c>
      <c r="O146" s="187">
        <f>SUM(O144:O145)</f>
        <v>0</v>
      </c>
      <c r="P146" s="16"/>
      <c r="Q146" s="16"/>
      <c r="R146" s="1"/>
      <c r="S146" s="1"/>
      <c r="T146" s="1"/>
      <c r="U146" s="16"/>
      <c r="V146" s="16"/>
      <c r="W146" s="16"/>
      <c r="X146" s="16"/>
      <c r="Y146" s="16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19"/>
      <c r="EF146" s="19"/>
      <c r="EG146" s="19"/>
      <c r="EH146" s="19"/>
      <c r="EI146" s="19"/>
      <c r="EJ146" s="19"/>
      <c r="EK146" s="19"/>
      <c r="EL146" s="19"/>
      <c r="EM146" s="19"/>
      <c r="EN146" s="19"/>
      <c r="EO146" s="19"/>
      <c r="EP146" s="19"/>
      <c r="EQ146" s="19"/>
      <c r="ER146" s="19"/>
      <c r="ES146" s="19"/>
      <c r="ET146" s="19"/>
      <c r="EU146" s="19"/>
      <c r="EV146" s="19"/>
      <c r="EW146" s="19"/>
      <c r="EX146" s="19"/>
      <c r="EY146" s="19"/>
      <c r="EZ146" s="19"/>
      <c r="FA146" s="19"/>
      <c r="FB146" s="19"/>
      <c r="FC146" s="19"/>
      <c r="FD146" s="19"/>
      <c r="FE146" s="19"/>
      <c r="FF146" s="19"/>
      <c r="FG146" s="19"/>
      <c r="FH146" s="19"/>
      <c r="FI146" s="19"/>
      <c r="FJ146" s="19"/>
      <c r="FK146" s="19"/>
      <c r="FL146" s="19"/>
      <c r="FM146" s="19"/>
      <c r="FN146" s="19"/>
      <c r="FO146" s="19"/>
      <c r="FP146" s="19"/>
      <c r="FQ146" s="19"/>
      <c r="FR146" s="19"/>
      <c r="FS146" s="19"/>
      <c r="FT146" s="19"/>
      <c r="FU146" s="19"/>
      <c r="FV146" s="19"/>
      <c r="FW146" s="19"/>
      <c r="FX146" s="19"/>
      <c r="FY146" s="19"/>
      <c r="FZ146" s="19"/>
      <c r="GA146" s="19"/>
      <c r="GB146" s="19"/>
      <c r="GC146" s="19"/>
      <c r="GD146" s="19"/>
      <c r="GE146" s="19"/>
      <c r="GF146" s="19"/>
      <c r="GG146" s="19"/>
      <c r="GH146" s="19"/>
      <c r="GI146" s="19"/>
      <c r="GJ146" s="19"/>
      <c r="GK146" s="19"/>
      <c r="GL146" s="19"/>
      <c r="GM146" s="19"/>
      <c r="GN146" s="19"/>
      <c r="GO146" s="19"/>
      <c r="GP146" s="19"/>
      <c r="GQ146" s="19"/>
      <c r="GR146" s="19"/>
      <c r="GS146" s="19"/>
      <c r="GT146" s="19"/>
      <c r="GU146" s="19"/>
      <c r="GV146" s="19"/>
      <c r="GW146" s="19"/>
      <c r="GX146" s="19"/>
    </row>
    <row r="147" spans="1:206" s="11" customFormat="1" ht="19.5" thickBot="1" x14ac:dyDescent="0.3">
      <c r="A147" s="163" t="str">
        <f>IF(F147&lt;&gt;"",1+MAX($A$8:A164),"")</f>
        <v/>
      </c>
      <c r="B147" s="164"/>
      <c r="C147" s="164"/>
      <c r="D147" s="165"/>
      <c r="E147" s="166" t="s">
        <v>35</v>
      </c>
      <c r="F147" s="167"/>
      <c r="G147" s="167"/>
      <c r="H147" s="167"/>
      <c r="I147" s="164"/>
      <c r="J147" s="164"/>
      <c r="K147" s="164"/>
      <c r="L147" s="164"/>
      <c r="M147" s="164"/>
      <c r="N147" s="168"/>
      <c r="O147" s="9"/>
      <c r="P147" s="10"/>
      <c r="Q147" s="10"/>
      <c r="R147" s="1"/>
      <c r="S147" s="1"/>
      <c r="T147" s="1"/>
      <c r="U147" s="12"/>
      <c r="V147" s="12"/>
      <c r="W147" s="12"/>
      <c r="X147" s="12"/>
      <c r="Y147" s="12"/>
      <c r="Z147" s="13"/>
    </row>
    <row r="148" spans="1:206" s="11" customFormat="1" ht="19.5" thickBot="1" x14ac:dyDescent="0.3">
      <c r="A148" s="68" t="str">
        <f>IF(F148&lt;&gt;"",1+MAX($A$8:A146),"")</f>
        <v/>
      </c>
      <c r="B148" s="133"/>
      <c r="C148" s="134"/>
      <c r="D148" s="135"/>
      <c r="E148" s="136" t="s">
        <v>65</v>
      </c>
      <c r="F148" s="137"/>
      <c r="G148" s="137"/>
      <c r="H148" s="137"/>
      <c r="I148" s="134"/>
      <c r="J148" s="134"/>
      <c r="K148" s="134"/>
      <c r="L148" s="134"/>
      <c r="M148" s="134"/>
      <c r="N148" s="138"/>
      <c r="O148" s="9"/>
      <c r="P148" s="10"/>
      <c r="Q148" s="10"/>
      <c r="R148" s="1"/>
      <c r="S148" s="1"/>
      <c r="T148" s="1"/>
      <c r="U148" s="12"/>
      <c r="V148" s="12"/>
      <c r="W148" s="12"/>
      <c r="X148" s="12"/>
      <c r="Y148" s="12"/>
      <c r="Z148" s="13"/>
    </row>
    <row r="149" spans="1:206" s="11" customFormat="1" ht="16.5" thickBot="1" x14ac:dyDescent="0.3">
      <c r="A149" s="68" t="str">
        <f>IF(F149&lt;&gt;"",1+MAX(#REF!),"")</f>
        <v/>
      </c>
      <c r="B149" s="54"/>
      <c r="C149" s="25"/>
      <c r="D149" s="41"/>
      <c r="E149" s="42" t="s">
        <v>65</v>
      </c>
      <c r="F149" s="43"/>
      <c r="G149" s="26"/>
      <c r="H149" s="27"/>
      <c r="I149" s="27"/>
      <c r="J149" s="27"/>
      <c r="K149" s="27"/>
      <c r="L149" s="27"/>
      <c r="M149" s="27"/>
      <c r="N149" s="47"/>
      <c r="O149" s="9"/>
      <c r="P149" s="10"/>
      <c r="Q149" s="10"/>
      <c r="R149" s="1"/>
      <c r="S149" s="1"/>
      <c r="T149" s="1"/>
      <c r="U149" s="12"/>
      <c r="V149" s="12"/>
      <c r="W149" s="12"/>
      <c r="X149" s="12"/>
      <c r="Y149" s="12"/>
      <c r="Z149" s="13"/>
    </row>
    <row r="150" spans="1:206" s="19" customFormat="1" x14ac:dyDescent="0.25">
      <c r="A150" s="68">
        <f>IF(F150&lt;&gt;"",1+MAX($A$8:A149),"")</f>
        <v>37</v>
      </c>
      <c r="B150" s="28" t="s">
        <v>36</v>
      </c>
      <c r="C150" s="29" t="s">
        <v>94</v>
      </c>
      <c r="D150" s="132"/>
      <c r="E150" s="17" t="s">
        <v>66</v>
      </c>
      <c r="F150" s="86">
        <f>70.9*3.5</f>
        <v>248.15000000000003</v>
      </c>
      <c r="G150" s="18">
        <v>0.1</v>
      </c>
      <c r="H150" s="14">
        <f t="shared" ref="H150" si="78">F150*(1+G150)</f>
        <v>272.96500000000003</v>
      </c>
      <c r="I150" s="15" t="s">
        <v>15</v>
      </c>
      <c r="J150" s="124">
        <f t="shared" ref="J150:L150" si="79">J$12</f>
        <v>0</v>
      </c>
      <c r="K150" s="124">
        <f t="shared" si="79"/>
        <v>0</v>
      </c>
      <c r="L150" s="124">
        <f t="shared" si="79"/>
        <v>0</v>
      </c>
      <c r="M150" s="52">
        <f>L150+K150+J150</f>
        <v>0</v>
      </c>
      <c r="N150" s="48">
        <f>M150*H150</f>
        <v>0</v>
      </c>
      <c r="O150" s="45"/>
      <c r="P150" s="16"/>
      <c r="Q150" s="16"/>
      <c r="R150" s="1"/>
      <c r="S150" s="1"/>
      <c r="T150" s="1"/>
      <c r="U150" s="16"/>
      <c r="V150" s="16"/>
      <c r="W150" s="16"/>
      <c r="X150" s="16"/>
      <c r="Y150" s="16"/>
    </row>
    <row r="151" spans="1:206" s="19" customFormat="1" x14ac:dyDescent="0.25">
      <c r="A151" s="68" t="str">
        <f>IF(F151&lt;&gt;"",1+MAX($A$8:A150),"")</f>
        <v/>
      </c>
      <c r="B151" s="28"/>
      <c r="C151" s="29"/>
      <c r="D151" s="132"/>
      <c r="E151" s="55"/>
      <c r="F151" s="33"/>
      <c r="G151" s="18"/>
      <c r="H151" s="14"/>
      <c r="I151" s="32"/>
      <c r="J151" s="32"/>
      <c r="K151" s="32"/>
      <c r="L151" s="32"/>
      <c r="M151" s="56"/>
      <c r="N151" s="48"/>
      <c r="O151" s="45"/>
      <c r="P151" s="16"/>
      <c r="Q151" s="16"/>
      <c r="R151" s="1"/>
      <c r="S151" s="1"/>
      <c r="T151" s="1"/>
      <c r="U151" s="16"/>
      <c r="V151" s="16"/>
      <c r="W151" s="16"/>
      <c r="X151" s="16"/>
      <c r="Y151" s="16"/>
    </row>
    <row r="152" spans="1:206" s="19" customFormat="1" x14ac:dyDescent="0.25">
      <c r="A152" s="68" t="str">
        <f>IF(F152&lt;&gt;"",1+MAX($A$8:A151),"")</f>
        <v/>
      </c>
      <c r="B152" s="28"/>
      <c r="C152" s="29"/>
      <c r="D152" s="132"/>
      <c r="E152" s="51" t="s">
        <v>22</v>
      </c>
      <c r="F152" s="33"/>
      <c r="G152" s="18"/>
      <c r="H152" s="14"/>
      <c r="I152" s="32"/>
      <c r="J152" s="32"/>
      <c r="K152" s="32"/>
      <c r="L152" s="32"/>
      <c r="M152" s="56"/>
      <c r="N152" s="48"/>
      <c r="O152" s="45"/>
      <c r="P152" s="16"/>
      <c r="Q152" s="16"/>
      <c r="R152" s="1"/>
      <c r="S152" s="1"/>
      <c r="T152" s="1"/>
      <c r="U152" s="16"/>
      <c r="V152" s="16"/>
      <c r="W152" s="16"/>
      <c r="X152" s="16"/>
      <c r="Y152" s="16"/>
    </row>
    <row r="153" spans="1:206" s="19" customFormat="1" x14ac:dyDescent="0.25">
      <c r="A153" s="68">
        <f>IF(F153&lt;&gt;"",1+MAX($A$8:A152),"")</f>
        <v>38</v>
      </c>
      <c r="B153" s="28" t="s">
        <v>36</v>
      </c>
      <c r="C153" s="29" t="s">
        <v>94</v>
      </c>
      <c r="D153" s="132"/>
      <c r="E153" s="17" t="s">
        <v>93</v>
      </c>
      <c r="F153" s="86">
        <v>248</v>
      </c>
      <c r="G153" s="18">
        <v>0.1</v>
      </c>
      <c r="H153" s="14">
        <f t="shared" ref="H153" si="80">F153*(1+G153)</f>
        <v>272.8</v>
      </c>
      <c r="I153" s="15" t="s">
        <v>15</v>
      </c>
      <c r="J153" s="124">
        <f t="shared" ref="J153:L153" si="81">J$15</f>
        <v>0</v>
      </c>
      <c r="K153" s="124">
        <f t="shared" si="81"/>
        <v>0</v>
      </c>
      <c r="L153" s="124">
        <f t="shared" si="81"/>
        <v>0</v>
      </c>
      <c r="M153" s="52">
        <f t="shared" ref="M153" si="82">L153+K153+J153</f>
        <v>0</v>
      </c>
      <c r="N153" s="48">
        <f t="shared" ref="N153" si="83">M153*H153</f>
        <v>0</v>
      </c>
      <c r="O153" s="45"/>
      <c r="P153" s="16"/>
      <c r="Q153" s="16"/>
      <c r="R153" s="1"/>
      <c r="S153" s="1"/>
      <c r="T153" s="1"/>
      <c r="U153" s="16"/>
      <c r="V153" s="16"/>
      <c r="W153" s="16"/>
      <c r="X153" s="16"/>
      <c r="Y153" s="16"/>
    </row>
    <row r="154" spans="1:206" s="1" customFormat="1" ht="16.5" thickBot="1" x14ac:dyDescent="0.3">
      <c r="A154" s="68" t="str">
        <f>IF(F154&lt;&gt;"",1+MAX($A$8:A153),"")</f>
        <v/>
      </c>
      <c r="B154" s="28"/>
      <c r="C154" s="28"/>
      <c r="D154" s="129"/>
      <c r="E154" s="30"/>
      <c r="F154" s="21"/>
      <c r="G154" s="20"/>
      <c r="H154" s="21"/>
      <c r="I154" s="31"/>
      <c r="J154" s="31"/>
      <c r="K154" s="31"/>
      <c r="L154" s="31"/>
      <c r="M154" s="34"/>
      <c r="N154" s="49"/>
      <c r="O154" s="64"/>
    </row>
    <row r="155" spans="1:206" s="1" customFormat="1" ht="16.5" thickBot="1" x14ac:dyDescent="0.3">
      <c r="A155" s="68" t="str">
        <f>IF(F155&lt;&gt;"",1+MAX($A$8:A154),"")</f>
        <v/>
      </c>
      <c r="B155" s="28"/>
      <c r="C155" s="29"/>
      <c r="D155" s="144"/>
      <c r="E155" s="44" t="s">
        <v>67</v>
      </c>
      <c r="F155" s="23"/>
      <c r="G155" s="22"/>
      <c r="H155" s="23"/>
      <c r="I155" s="32"/>
      <c r="J155" s="32"/>
      <c r="K155" s="32"/>
      <c r="L155" s="32"/>
      <c r="M155" s="66"/>
      <c r="N155" s="50"/>
      <c r="O155" s="46">
        <f>SUM(N149:N154)</f>
        <v>0</v>
      </c>
    </row>
    <row r="156" spans="1:206" s="1" customFormat="1" ht="16.5" thickBot="1" x14ac:dyDescent="0.3">
      <c r="A156" s="68" t="str">
        <f>IF(F156&lt;&gt;"",1+MAX($A$8:A155),"")</f>
        <v/>
      </c>
      <c r="B156" s="149"/>
      <c r="C156" s="29"/>
      <c r="D156" s="150"/>
      <c r="E156" s="151"/>
      <c r="F156" s="130"/>
      <c r="G156" s="18"/>
      <c r="H156" s="14"/>
      <c r="I156" s="15"/>
      <c r="J156" s="15"/>
      <c r="K156" s="15"/>
      <c r="L156" s="15"/>
      <c r="M156" s="126"/>
      <c r="N156" s="147"/>
      <c r="O156" s="87"/>
    </row>
    <row r="157" spans="1:206" s="119" customFormat="1" ht="16.5" thickBot="1" x14ac:dyDescent="0.3">
      <c r="A157" s="68" t="str">
        <f>IF(F157&lt;&gt;"",1+MAX($A$8:A156),"")</f>
        <v/>
      </c>
      <c r="B157" s="96"/>
      <c r="C157" s="114"/>
      <c r="D157" s="115"/>
      <c r="E157" s="42" t="s">
        <v>71</v>
      </c>
      <c r="F157" s="116"/>
      <c r="G157" s="117"/>
      <c r="H157" s="93"/>
      <c r="I157" s="93"/>
      <c r="J157" s="93"/>
      <c r="K157" s="93"/>
      <c r="L157" s="93"/>
      <c r="M157" s="93"/>
      <c r="N157" s="118"/>
      <c r="O157" s="9"/>
    </row>
    <row r="158" spans="1:206" x14ac:dyDescent="0.25">
      <c r="A158" s="68" t="str">
        <f>IF(F158&lt;&gt;"",1+MAX($A$8:A157),"")</f>
        <v/>
      </c>
      <c r="B158" s="88"/>
      <c r="C158" s="89"/>
      <c r="D158" s="85"/>
      <c r="E158" s="139"/>
      <c r="F158" s="90"/>
      <c r="G158" s="91"/>
      <c r="H158" s="92"/>
      <c r="I158" s="93"/>
      <c r="J158" s="93"/>
      <c r="K158" s="93"/>
      <c r="L158" s="93"/>
      <c r="M158" s="94"/>
      <c r="N158" s="95"/>
      <c r="O158" s="45"/>
    </row>
    <row r="159" spans="1:206" x14ac:dyDescent="0.25">
      <c r="A159" s="68" t="str">
        <f>IF(F159&lt;&gt;"",1+MAX($A$8:A158),"")</f>
        <v/>
      </c>
      <c r="B159" s="88"/>
      <c r="C159" s="89"/>
      <c r="D159" s="120"/>
      <c r="E159" s="142" t="s">
        <v>126</v>
      </c>
      <c r="F159" s="92"/>
      <c r="G159" s="91"/>
      <c r="H159" s="92"/>
      <c r="I159" s="93"/>
      <c r="J159" s="93"/>
      <c r="K159" s="93"/>
      <c r="L159" s="93"/>
      <c r="M159" s="94"/>
      <c r="N159" s="95"/>
      <c r="O159" s="45"/>
    </row>
    <row r="160" spans="1:206" x14ac:dyDescent="0.25">
      <c r="A160" s="68">
        <f>IF(F160&lt;&gt;"",1+MAX($A$8:A159),"")</f>
        <v>39</v>
      </c>
      <c r="B160" s="28"/>
      <c r="C160" s="29"/>
      <c r="D160" s="120"/>
      <c r="E160" s="17" t="s">
        <v>129</v>
      </c>
      <c r="F160" s="123">
        <v>70.83</v>
      </c>
      <c r="G160" s="91">
        <v>0.1</v>
      </c>
      <c r="H160" s="92">
        <f t="shared" ref="H160" si="84">F160*(1+G160)</f>
        <v>77.913000000000011</v>
      </c>
      <c r="I160" s="88" t="s">
        <v>16</v>
      </c>
      <c r="J160" s="124">
        <f t="shared" ref="J160:L160" si="85">J$22</f>
        <v>0</v>
      </c>
      <c r="K160" s="124">
        <f t="shared" si="85"/>
        <v>0</v>
      </c>
      <c r="L160" s="124">
        <f t="shared" si="85"/>
        <v>0</v>
      </c>
      <c r="M160" s="98">
        <f t="shared" ref="M160" si="86">L160+K160+J160</f>
        <v>0</v>
      </c>
      <c r="N160" s="95">
        <f t="shared" ref="N160" si="87">M160*H160</f>
        <v>0</v>
      </c>
      <c r="O160" s="45"/>
    </row>
    <row r="161" spans="1:26" s="1" customFormat="1" ht="16.5" thickBot="1" x14ac:dyDescent="0.3">
      <c r="A161" s="68" t="str">
        <f>IF(F161&lt;&gt;"",1+MAX($A$8:A160),"")</f>
        <v/>
      </c>
      <c r="B161" s="28"/>
      <c r="C161" s="28"/>
      <c r="D161" s="129"/>
      <c r="E161" s="59"/>
      <c r="F161" s="127"/>
      <c r="G161" s="20"/>
      <c r="H161" s="21"/>
      <c r="I161" s="31"/>
      <c r="J161" s="31"/>
      <c r="K161" s="31"/>
      <c r="L161" s="31"/>
      <c r="M161" s="34"/>
      <c r="N161" s="49"/>
      <c r="O161" s="64"/>
    </row>
    <row r="162" spans="1:26" s="1" customFormat="1" ht="16.5" thickBot="1" x14ac:dyDescent="0.3">
      <c r="A162" s="68" t="str">
        <f>IF(F162&lt;&gt;"",1+MAX($A$8:A161),"")</f>
        <v/>
      </c>
      <c r="B162" s="28"/>
      <c r="C162" s="29"/>
      <c r="D162" s="144"/>
      <c r="E162" s="44" t="s">
        <v>75</v>
      </c>
      <c r="F162" s="23"/>
      <c r="G162" s="22"/>
      <c r="H162" s="23"/>
      <c r="I162" s="32"/>
      <c r="J162" s="32"/>
      <c r="K162" s="32"/>
      <c r="L162" s="32"/>
      <c r="M162" s="66"/>
      <c r="N162" s="50"/>
      <c r="O162" s="46">
        <f>SUM(N159:N161)</f>
        <v>0</v>
      </c>
    </row>
    <row r="163" spans="1:26" s="19" customFormat="1" ht="16.5" thickBot="1" x14ac:dyDescent="0.3">
      <c r="A163" s="68" t="str">
        <f>IF(F163&lt;&gt;"",1+MAX($A$8:A162),"")</f>
        <v/>
      </c>
      <c r="B163" s="28"/>
      <c r="C163" s="29"/>
      <c r="D163" s="62"/>
      <c r="E163" s="55"/>
      <c r="F163" s="33"/>
      <c r="G163" s="18"/>
      <c r="H163" s="14"/>
      <c r="I163" s="32"/>
      <c r="J163" s="32"/>
      <c r="K163" s="32"/>
      <c r="L163" s="32"/>
      <c r="M163" s="56"/>
      <c r="N163" s="48"/>
      <c r="O163" s="67"/>
      <c r="P163" s="16"/>
      <c r="Q163" s="16"/>
      <c r="R163" s="1"/>
      <c r="S163" s="1"/>
      <c r="T163" s="1"/>
      <c r="U163" s="16"/>
      <c r="V163" s="16"/>
      <c r="W163" s="16"/>
      <c r="X163" s="16"/>
      <c r="Y163" s="16"/>
    </row>
    <row r="164" spans="1:26" s="11" customFormat="1" ht="19.5" thickBot="1" x14ac:dyDescent="0.3">
      <c r="A164" s="68" t="str">
        <f>IF(F164&lt;&gt;"",1+MAX($A$8:A163),"")</f>
        <v/>
      </c>
      <c r="B164" s="75"/>
      <c r="C164" s="76"/>
      <c r="D164" s="77"/>
      <c r="E164" s="78" t="s">
        <v>23</v>
      </c>
      <c r="F164" s="79"/>
      <c r="G164" s="79"/>
      <c r="H164" s="79"/>
      <c r="I164" s="76"/>
      <c r="J164" s="76"/>
      <c r="K164" s="76"/>
      <c r="L164" s="76"/>
      <c r="M164" s="76"/>
      <c r="N164" s="80"/>
      <c r="O164" s="9"/>
      <c r="P164" s="10"/>
      <c r="Q164" s="10"/>
      <c r="R164" s="1"/>
      <c r="S164" s="1"/>
      <c r="T164" s="1"/>
      <c r="U164" s="12"/>
      <c r="V164" s="12"/>
      <c r="W164" s="12"/>
      <c r="X164" s="12"/>
      <c r="Y164" s="12"/>
      <c r="Z164" s="13"/>
    </row>
    <row r="165" spans="1:26" s="11" customFormat="1" ht="16.5" thickBot="1" x14ac:dyDescent="0.3">
      <c r="A165" s="68" t="str">
        <f>IF(F165&lt;&gt;"",1+MAX($A$8:A164),"")</f>
        <v/>
      </c>
      <c r="B165" s="54"/>
      <c r="C165" s="25"/>
      <c r="D165" s="41"/>
      <c r="E165" s="42" t="s">
        <v>46</v>
      </c>
      <c r="F165" s="43"/>
      <c r="G165" s="26"/>
      <c r="H165" s="27"/>
      <c r="I165" s="27"/>
      <c r="J165" s="27"/>
      <c r="K165" s="27"/>
      <c r="L165" s="27"/>
      <c r="M165" s="27"/>
      <c r="N165" s="47"/>
      <c r="O165" s="9"/>
      <c r="P165" s="10"/>
      <c r="Q165" s="10"/>
      <c r="R165" s="1"/>
      <c r="S165" s="1"/>
      <c r="T165" s="1"/>
      <c r="U165" s="12"/>
      <c r="V165" s="12"/>
      <c r="W165" s="12"/>
      <c r="X165" s="12"/>
      <c r="Y165" s="12"/>
      <c r="Z165" s="13"/>
    </row>
    <row r="166" spans="1:26" s="19" customFormat="1" x14ac:dyDescent="0.25">
      <c r="A166" s="68">
        <f>IF(F166&lt;&gt;"",1+MAX($A$8:A165),"")</f>
        <v>40</v>
      </c>
      <c r="B166" s="28" t="s">
        <v>80</v>
      </c>
      <c r="C166" s="29" t="s">
        <v>94</v>
      </c>
      <c r="D166" s="132"/>
      <c r="E166" s="17" t="s">
        <v>45</v>
      </c>
      <c r="F166" s="128">
        <f>23.6*3.5+70.9*5.167-47</f>
        <v>401.94030000000004</v>
      </c>
      <c r="G166" s="18">
        <v>0.1</v>
      </c>
      <c r="H166" s="14">
        <f t="shared" ref="H166" si="88">F166*(1+G166)</f>
        <v>442.13433000000009</v>
      </c>
      <c r="I166" s="15" t="s">
        <v>15</v>
      </c>
      <c r="J166" s="124">
        <f t="shared" ref="J166:L166" si="89">J$49</f>
        <v>0</v>
      </c>
      <c r="K166" s="124">
        <f t="shared" si="89"/>
        <v>0</v>
      </c>
      <c r="L166" s="124">
        <f t="shared" si="89"/>
        <v>0</v>
      </c>
      <c r="M166" s="52">
        <f>L166+K166+J166</f>
        <v>0</v>
      </c>
      <c r="N166" s="48">
        <f>M166*H166</f>
        <v>0</v>
      </c>
      <c r="O166" s="45"/>
      <c r="P166" s="16"/>
      <c r="Q166" s="16"/>
      <c r="R166" s="1"/>
      <c r="S166" s="1"/>
      <c r="T166" s="1"/>
      <c r="U166" s="16"/>
      <c r="V166" s="16"/>
      <c r="W166" s="16"/>
      <c r="X166" s="16"/>
      <c r="Y166" s="16"/>
    </row>
    <row r="167" spans="1:26" s="19" customFormat="1" x14ac:dyDescent="0.25">
      <c r="A167" s="68" t="str">
        <f>IF(F167&lt;&gt;"",1+MAX($A$8:A166),"")</f>
        <v/>
      </c>
      <c r="B167" s="28"/>
      <c r="C167" s="29"/>
      <c r="D167" s="132"/>
      <c r="E167" s="55"/>
      <c r="F167" s="33"/>
      <c r="G167" s="18"/>
      <c r="H167" s="14"/>
      <c r="I167" s="32"/>
      <c r="J167" s="32"/>
      <c r="K167" s="32"/>
      <c r="L167" s="32"/>
      <c r="M167" s="56"/>
      <c r="N167" s="48"/>
      <c r="O167" s="45"/>
      <c r="P167" s="16"/>
      <c r="Q167" s="16"/>
      <c r="R167" s="1"/>
      <c r="S167" s="1"/>
      <c r="T167" s="1"/>
      <c r="U167" s="16"/>
      <c r="V167" s="16"/>
      <c r="W167" s="16"/>
      <c r="X167" s="16"/>
      <c r="Y167" s="16"/>
    </row>
    <row r="168" spans="1:26" s="19" customFormat="1" x14ac:dyDescent="0.25">
      <c r="A168" s="68" t="str">
        <f>IF(F168&lt;&gt;"",1+MAX($A$8:A167),"")</f>
        <v/>
      </c>
      <c r="B168" s="28"/>
      <c r="C168" s="29"/>
      <c r="D168" s="132"/>
      <c r="E168" s="51" t="s">
        <v>22</v>
      </c>
      <c r="F168" s="33"/>
      <c r="G168" s="18"/>
      <c r="H168" s="14"/>
      <c r="I168" s="32"/>
      <c r="J168" s="32"/>
      <c r="K168" s="32"/>
      <c r="L168" s="32"/>
      <c r="M168" s="56"/>
      <c r="N168" s="48"/>
      <c r="O168" s="45"/>
      <c r="P168" s="16"/>
      <c r="Q168" s="16"/>
      <c r="R168" s="1"/>
      <c r="S168" s="1"/>
      <c r="T168" s="1"/>
      <c r="U168" s="16"/>
      <c r="V168" s="16"/>
      <c r="W168" s="16"/>
      <c r="X168" s="16"/>
      <c r="Y168" s="16"/>
    </row>
    <row r="169" spans="1:26" s="19" customFormat="1" x14ac:dyDescent="0.25">
      <c r="A169" s="68">
        <f>IF(F169&lt;&gt;"",1+MAX($A$8:A168),"")</f>
        <v>41</v>
      </c>
      <c r="B169" s="28" t="s">
        <v>80</v>
      </c>
      <c r="C169" s="29" t="s">
        <v>94</v>
      </c>
      <c r="D169" s="132"/>
      <c r="E169" s="17" t="s">
        <v>93</v>
      </c>
      <c r="F169" s="86">
        <v>1002</v>
      </c>
      <c r="G169" s="18">
        <v>0.1</v>
      </c>
      <c r="H169" s="14">
        <f t="shared" ref="H169" si="90">F169*(1+G169)</f>
        <v>1102.2</v>
      </c>
      <c r="I169" s="15" t="s">
        <v>15</v>
      </c>
      <c r="J169" s="124">
        <f t="shared" ref="J169:L169" si="91">J$15</f>
        <v>0</v>
      </c>
      <c r="K169" s="124">
        <f t="shared" si="91"/>
        <v>0</v>
      </c>
      <c r="L169" s="124">
        <f t="shared" si="91"/>
        <v>0</v>
      </c>
      <c r="M169" s="52">
        <f t="shared" ref="M169" si="92">L169+K169+J169</f>
        <v>0</v>
      </c>
      <c r="N169" s="48">
        <f t="shared" ref="N169" si="93">M169*H169</f>
        <v>0</v>
      </c>
      <c r="O169" s="45"/>
      <c r="P169" s="16"/>
      <c r="Q169" s="16"/>
      <c r="R169" s="1"/>
      <c r="S169" s="1"/>
      <c r="T169" s="1"/>
      <c r="U169" s="16"/>
      <c r="V169" s="16"/>
      <c r="W169" s="16"/>
      <c r="X169" s="16"/>
      <c r="Y169" s="16"/>
    </row>
    <row r="170" spans="1:26" s="1" customFormat="1" ht="16.5" thickBot="1" x14ac:dyDescent="0.3">
      <c r="A170" s="68" t="str">
        <f>IF(F170&lt;&gt;"",1+MAX($A$8:A169),"")</f>
        <v/>
      </c>
      <c r="B170" s="28"/>
      <c r="C170" s="28"/>
      <c r="D170" s="129"/>
      <c r="E170" s="30"/>
      <c r="F170" s="21"/>
      <c r="G170" s="20"/>
      <c r="H170" s="21"/>
      <c r="I170" s="31"/>
      <c r="J170" s="31"/>
      <c r="K170" s="31"/>
      <c r="L170" s="31"/>
      <c r="M170" s="34"/>
      <c r="N170" s="49"/>
      <c r="O170" s="64"/>
    </row>
    <row r="171" spans="1:26" s="1" customFormat="1" ht="16.5" thickBot="1" x14ac:dyDescent="0.3">
      <c r="A171" s="68" t="str">
        <f>IF(F171&lt;&gt;"",1+MAX($A$8:A170),"")</f>
        <v/>
      </c>
      <c r="B171" s="28"/>
      <c r="C171" s="29"/>
      <c r="D171" s="144"/>
      <c r="E171" s="44" t="s">
        <v>85</v>
      </c>
      <c r="F171" s="23"/>
      <c r="G171" s="22"/>
      <c r="H171" s="23"/>
      <c r="I171" s="32"/>
      <c r="J171" s="32"/>
      <c r="K171" s="32"/>
      <c r="L171" s="32"/>
      <c r="M171" s="66"/>
      <c r="N171" s="50"/>
      <c r="O171" s="46">
        <f>SUM(N165:N170)</f>
        <v>0</v>
      </c>
    </row>
    <row r="172" spans="1:26" s="1" customFormat="1" ht="16.5" thickBot="1" x14ac:dyDescent="0.3">
      <c r="A172" s="68" t="str">
        <f>IF(F172&lt;&gt;"",1+MAX($A$8:A171),"")</f>
        <v/>
      </c>
      <c r="B172" s="28"/>
      <c r="C172" s="29"/>
      <c r="D172" s="141"/>
      <c r="E172" s="140"/>
      <c r="F172" s="130"/>
      <c r="G172" s="22"/>
      <c r="H172" s="23"/>
      <c r="I172" s="32"/>
      <c r="J172" s="32"/>
      <c r="K172" s="32"/>
      <c r="L172" s="32"/>
      <c r="M172" s="66"/>
      <c r="N172" s="50"/>
      <c r="O172" s="87"/>
    </row>
    <row r="173" spans="1:26" s="11" customFormat="1" ht="16.5" thickBot="1" x14ac:dyDescent="0.3">
      <c r="A173" s="68" t="str">
        <f>IF(F173&lt;&gt;"",1+MAX($A$8:A172),"")</f>
        <v/>
      </c>
      <c r="B173" s="54"/>
      <c r="C173" s="25"/>
      <c r="D173" s="41"/>
      <c r="E173" s="42" t="s">
        <v>90</v>
      </c>
      <c r="F173" s="43"/>
      <c r="G173" s="26"/>
      <c r="H173" s="27"/>
      <c r="I173" s="27"/>
      <c r="J173" s="27"/>
      <c r="K173" s="27"/>
      <c r="L173" s="27"/>
      <c r="M173" s="27"/>
      <c r="N173" s="47"/>
      <c r="O173" s="9"/>
      <c r="P173" s="10"/>
      <c r="Q173" s="10"/>
      <c r="R173" s="1"/>
      <c r="S173" s="1"/>
      <c r="T173" s="1"/>
      <c r="U173" s="12"/>
      <c r="V173" s="12"/>
      <c r="W173" s="12"/>
      <c r="X173" s="12"/>
      <c r="Y173" s="12"/>
      <c r="Z173" s="13"/>
    </row>
    <row r="174" spans="1:26" s="19" customFormat="1" ht="78.75" x14ac:dyDescent="0.25">
      <c r="A174" s="68">
        <f>IF(F174&lt;&gt;"",1+MAX($A$8:A173),"")</f>
        <v>42</v>
      </c>
      <c r="B174" s="28" t="s">
        <v>80</v>
      </c>
      <c r="C174" s="29" t="s">
        <v>94</v>
      </c>
      <c r="D174" s="132"/>
      <c r="E174" s="17" t="s">
        <v>92</v>
      </c>
      <c r="F174" s="86">
        <f>(28*1.334*3.5)</f>
        <v>130.73200000000003</v>
      </c>
      <c r="G174" s="18">
        <v>0.1</v>
      </c>
      <c r="H174" s="14">
        <f t="shared" ref="H174" si="94">F174*(1+G174)</f>
        <v>143.80520000000004</v>
      </c>
      <c r="I174" s="15" t="s">
        <v>15</v>
      </c>
      <c r="J174" s="97">
        <v>0</v>
      </c>
      <c r="K174" s="97">
        <v>0</v>
      </c>
      <c r="L174" s="97">
        <v>0</v>
      </c>
      <c r="M174" s="52">
        <f>L174+K174+J174</f>
        <v>0</v>
      </c>
      <c r="N174" s="48">
        <f>M174*H174</f>
        <v>0</v>
      </c>
      <c r="O174" s="45"/>
      <c r="P174" s="16"/>
      <c r="Q174" s="16"/>
      <c r="R174" s="1"/>
      <c r="S174" s="1"/>
      <c r="T174" s="1"/>
      <c r="U174" s="16"/>
      <c r="V174" s="16"/>
      <c r="W174" s="16"/>
      <c r="X174" s="16"/>
      <c r="Y174" s="16"/>
    </row>
    <row r="175" spans="1:26" s="1" customFormat="1" ht="16.5" thickBot="1" x14ac:dyDescent="0.3">
      <c r="A175" s="68" t="str">
        <f>IF(F175&lt;&gt;"",1+MAX($A$8:A174),"")</f>
        <v/>
      </c>
      <c r="B175" s="28"/>
      <c r="C175" s="28"/>
      <c r="D175" s="129"/>
      <c r="E175" s="30"/>
      <c r="F175" s="21"/>
      <c r="G175" s="20"/>
      <c r="H175" s="21"/>
      <c r="I175" s="31"/>
      <c r="J175" s="31"/>
      <c r="K175" s="31"/>
      <c r="L175" s="31"/>
      <c r="M175" s="34"/>
      <c r="N175" s="49"/>
      <c r="O175" s="64"/>
    </row>
    <row r="176" spans="1:26" s="1" customFormat="1" ht="16.5" thickBot="1" x14ac:dyDescent="0.3">
      <c r="A176" s="68" t="str">
        <f>IF(F176&lt;&gt;"",1+MAX($A$8:A175),"")</f>
        <v/>
      </c>
      <c r="B176" s="28"/>
      <c r="C176" s="29"/>
      <c r="D176" s="144"/>
      <c r="E176" s="44" t="s">
        <v>91</v>
      </c>
      <c r="F176" s="23"/>
      <c r="G176" s="22"/>
      <c r="H176" s="23"/>
      <c r="I176" s="32"/>
      <c r="J176" s="32"/>
      <c r="K176" s="32"/>
      <c r="L176" s="32"/>
      <c r="M176" s="66"/>
      <c r="N176" s="50"/>
      <c r="O176" s="46">
        <f>SUM(N173:N175)</f>
        <v>0</v>
      </c>
    </row>
    <row r="177" spans="1:15" s="1" customFormat="1" ht="16.5" thickBot="1" x14ac:dyDescent="0.3">
      <c r="A177" s="68" t="str">
        <f>IF(F177&lt;&gt;"",1+MAX($A$8:A176),"")</f>
        <v/>
      </c>
      <c r="B177" s="28"/>
      <c r="C177" s="29"/>
      <c r="D177" s="141"/>
      <c r="E177" s="140"/>
      <c r="F177" s="130"/>
      <c r="G177" s="22"/>
      <c r="H177" s="23"/>
      <c r="I177" s="32"/>
      <c r="J177" s="32"/>
      <c r="K177" s="32"/>
      <c r="L177" s="32"/>
      <c r="M177" s="66"/>
      <c r="N177" s="50"/>
      <c r="O177" s="87"/>
    </row>
    <row r="178" spans="1:15" s="119" customFormat="1" ht="16.5" thickBot="1" x14ac:dyDescent="0.3">
      <c r="A178" s="68" t="str">
        <f>IF(F178&lt;&gt;"",1+MAX($A$8:A177),"")</f>
        <v/>
      </c>
      <c r="B178" s="96"/>
      <c r="C178" s="114"/>
      <c r="D178" s="115"/>
      <c r="E178" s="42" t="s">
        <v>37</v>
      </c>
      <c r="F178" s="116"/>
      <c r="G178" s="117"/>
      <c r="H178" s="93"/>
      <c r="I178" s="93"/>
      <c r="J178" s="93"/>
      <c r="K178" s="93"/>
      <c r="L178" s="93"/>
      <c r="M178" s="93"/>
      <c r="N178" s="118"/>
      <c r="O178" s="9"/>
    </row>
    <row r="179" spans="1:15" x14ac:dyDescent="0.25">
      <c r="A179" s="68" t="str">
        <f>IF(F179&lt;&gt;"",1+MAX($A$8:A178),"")</f>
        <v/>
      </c>
      <c r="B179" s="88"/>
      <c r="C179" s="89"/>
      <c r="D179" s="85"/>
      <c r="E179" s="139"/>
      <c r="F179" s="90"/>
      <c r="G179" s="91"/>
      <c r="H179" s="92"/>
      <c r="I179" s="93"/>
      <c r="J179" s="93"/>
      <c r="K179" s="93"/>
      <c r="L179" s="93"/>
      <c r="M179" s="94"/>
      <c r="N179" s="95"/>
      <c r="O179" s="45"/>
    </row>
    <row r="180" spans="1:15" ht="16.5" thickBot="1" x14ac:dyDescent="0.3">
      <c r="A180" s="68" t="str">
        <f>IF(F180&lt;&gt;"",1+MAX($A$8:A179),"")</f>
        <v/>
      </c>
      <c r="B180" s="88"/>
      <c r="C180" s="89"/>
      <c r="D180" s="120"/>
      <c r="E180" s="142" t="s">
        <v>38</v>
      </c>
      <c r="F180" s="90"/>
      <c r="G180" s="91"/>
      <c r="H180" s="92"/>
      <c r="I180" s="93"/>
      <c r="J180" s="93"/>
      <c r="K180" s="93"/>
      <c r="L180" s="93"/>
      <c r="M180" s="94"/>
      <c r="N180" s="95"/>
      <c r="O180" s="45"/>
    </row>
    <row r="181" spans="1:15" x14ac:dyDescent="0.25">
      <c r="A181" s="68">
        <f>IF(F181&lt;&gt;"",1+MAX($A$8:A180),"")</f>
        <v>43</v>
      </c>
      <c r="B181" s="28" t="s">
        <v>80</v>
      </c>
      <c r="C181" s="29" t="s">
        <v>94</v>
      </c>
      <c r="D181" s="120"/>
      <c r="E181" s="17" t="s">
        <v>84</v>
      </c>
      <c r="F181" s="128">
        <f>83.7</f>
        <v>83.7</v>
      </c>
      <c r="G181" s="91">
        <v>0.1</v>
      </c>
      <c r="H181" s="92">
        <f t="shared" ref="H181" si="95">F181*(1+G181)</f>
        <v>92.070000000000007</v>
      </c>
      <c r="I181" s="88" t="s">
        <v>16</v>
      </c>
      <c r="J181" s="97">
        <v>0</v>
      </c>
      <c r="K181" s="97">
        <v>0</v>
      </c>
      <c r="L181" s="97">
        <v>0</v>
      </c>
      <c r="M181" s="98">
        <f t="shared" ref="M181" si="96">L181+K181+J181</f>
        <v>0</v>
      </c>
      <c r="N181" s="95">
        <f t="shared" ref="N181" si="97">M181*H181</f>
        <v>0</v>
      </c>
      <c r="O181" s="45"/>
    </row>
    <row r="182" spans="1:15" s="1" customFormat="1" ht="16.5" thickBot="1" x14ac:dyDescent="0.3">
      <c r="A182" s="68" t="str">
        <f>IF(F182&lt;&gt;"",1+MAX($A$8:A181),"")</f>
        <v/>
      </c>
      <c r="B182" s="28"/>
      <c r="C182" s="28"/>
      <c r="D182" s="129"/>
      <c r="E182" s="59"/>
      <c r="F182" s="127"/>
      <c r="G182" s="20"/>
      <c r="H182" s="21"/>
      <c r="I182" s="31"/>
      <c r="J182" s="31"/>
      <c r="K182" s="31"/>
      <c r="L182" s="31"/>
      <c r="M182" s="34"/>
      <c r="N182" s="49"/>
      <c r="O182" s="64"/>
    </row>
    <row r="183" spans="1:15" s="1" customFormat="1" ht="16.5" thickBot="1" x14ac:dyDescent="0.3">
      <c r="A183" s="68" t="str">
        <f>IF(F183&lt;&gt;"",1+MAX($A$8:A182),"")</f>
        <v/>
      </c>
      <c r="B183" s="28"/>
      <c r="C183" s="29"/>
      <c r="D183" s="144"/>
      <c r="E183" s="44" t="s">
        <v>41</v>
      </c>
      <c r="F183" s="23"/>
      <c r="G183" s="22"/>
      <c r="H183" s="23"/>
      <c r="I183" s="32"/>
      <c r="J183" s="32"/>
      <c r="K183" s="32"/>
      <c r="L183" s="32"/>
      <c r="M183" s="66"/>
      <c r="N183" s="50"/>
      <c r="O183" s="46">
        <f>SUM(N180:N182)</f>
        <v>0</v>
      </c>
    </row>
    <row r="184" spans="1:15" x14ac:dyDescent="0.25">
      <c r="A184" s="68" t="str">
        <f>IF(F184&lt;&gt;"",1+MAX($A$8:A183),"")</f>
        <v/>
      </c>
      <c r="B184" s="88"/>
      <c r="C184" s="89"/>
      <c r="D184" s="120"/>
      <c r="E184" s="113"/>
      <c r="F184" s="90"/>
      <c r="G184" s="91"/>
      <c r="H184" s="92"/>
      <c r="I184" s="93"/>
      <c r="J184" s="93"/>
      <c r="K184" s="93"/>
      <c r="L184" s="93"/>
      <c r="M184" s="94"/>
      <c r="N184" s="95"/>
      <c r="O184" s="67"/>
    </row>
    <row r="185" spans="1:15" x14ac:dyDescent="0.25">
      <c r="A185" s="68" t="str">
        <f>IF(F185&lt;&gt;"",1+MAX($A$8:A184),"")</f>
        <v/>
      </c>
      <c r="B185" s="88"/>
      <c r="C185" s="89"/>
      <c r="D185" s="120"/>
      <c r="E185" s="142" t="s">
        <v>39</v>
      </c>
      <c r="F185" s="92"/>
      <c r="G185" s="91"/>
      <c r="H185" s="92"/>
      <c r="I185" s="93"/>
      <c r="J185" s="93"/>
      <c r="K185" s="93"/>
      <c r="L185" s="93"/>
      <c r="M185" s="94"/>
      <c r="N185" s="95"/>
      <c r="O185" s="45"/>
    </row>
    <row r="186" spans="1:15" x14ac:dyDescent="0.25">
      <c r="A186" s="68">
        <f>IF(F186&lt;&gt;"",1+MAX($A$8:A185),"")</f>
        <v>44</v>
      </c>
      <c r="B186" s="28" t="s">
        <v>80</v>
      </c>
      <c r="C186" s="29" t="s">
        <v>94</v>
      </c>
      <c r="D186" s="120"/>
      <c r="E186" s="17" t="s">
        <v>95</v>
      </c>
      <c r="F186" s="131">
        <v>23.6</v>
      </c>
      <c r="G186" s="91">
        <v>0.1</v>
      </c>
      <c r="H186" s="92">
        <f t="shared" ref="H186:H187" si="98">F186*(1+G186)</f>
        <v>25.960000000000004</v>
      </c>
      <c r="I186" s="88" t="s">
        <v>16</v>
      </c>
      <c r="J186" s="97">
        <v>0</v>
      </c>
      <c r="K186" s="97">
        <v>0</v>
      </c>
      <c r="L186" s="97">
        <v>0</v>
      </c>
      <c r="M186" s="98">
        <f t="shared" ref="M186:M187" si="99">L186+K186+J186</f>
        <v>0</v>
      </c>
      <c r="N186" s="95">
        <f t="shared" ref="N186:N187" si="100">M186*H186</f>
        <v>0</v>
      </c>
      <c r="O186" s="45"/>
    </row>
    <row r="187" spans="1:15" x14ac:dyDescent="0.25">
      <c r="A187" s="68">
        <f>IF(F187&lt;&gt;"",1+MAX($A$8:A186),"")</f>
        <v>45</v>
      </c>
      <c r="B187" s="28" t="s">
        <v>80</v>
      </c>
      <c r="C187" s="29" t="s">
        <v>94</v>
      </c>
      <c r="D187" s="120"/>
      <c r="E187" s="17" t="s">
        <v>96</v>
      </c>
      <c r="F187" s="131">
        <v>117.2</v>
      </c>
      <c r="G187" s="91">
        <v>0.1</v>
      </c>
      <c r="H187" s="92">
        <f t="shared" si="98"/>
        <v>128.92000000000002</v>
      </c>
      <c r="I187" s="88" t="s">
        <v>16</v>
      </c>
      <c r="J187" s="97">
        <v>0</v>
      </c>
      <c r="K187" s="97">
        <v>0</v>
      </c>
      <c r="L187" s="97">
        <v>0</v>
      </c>
      <c r="M187" s="98">
        <f t="shared" si="99"/>
        <v>0</v>
      </c>
      <c r="N187" s="95">
        <f t="shared" si="100"/>
        <v>0</v>
      </c>
      <c r="O187" s="45"/>
    </row>
    <row r="188" spans="1:15" s="1" customFormat="1" ht="16.5" thickBot="1" x14ac:dyDescent="0.3">
      <c r="A188" s="68" t="str">
        <f>IF(F188&lt;&gt;"",1+MAX($A$8:A187),"")</f>
        <v/>
      </c>
      <c r="B188" s="28"/>
      <c r="C188" s="28"/>
      <c r="D188" s="129"/>
      <c r="E188" s="59"/>
      <c r="F188" s="127"/>
      <c r="G188" s="20"/>
      <c r="H188" s="21"/>
      <c r="I188" s="31"/>
      <c r="J188" s="31"/>
      <c r="K188" s="31"/>
      <c r="L188" s="31"/>
      <c r="M188" s="34"/>
      <c r="N188" s="49"/>
      <c r="O188" s="64"/>
    </row>
    <row r="189" spans="1:15" s="1" customFormat="1" ht="16.5" thickBot="1" x14ac:dyDescent="0.3">
      <c r="A189" s="68" t="str">
        <f>IF(F189&lt;&gt;"",1+MAX($A$8:A188),"")</f>
        <v/>
      </c>
      <c r="B189" s="28"/>
      <c r="C189" s="29"/>
      <c r="D189" s="144"/>
      <c r="E189" s="44" t="s">
        <v>42</v>
      </c>
      <c r="F189" s="23"/>
      <c r="G189" s="22"/>
      <c r="H189" s="23"/>
      <c r="I189" s="32"/>
      <c r="J189" s="32"/>
      <c r="K189" s="32"/>
      <c r="L189" s="32"/>
      <c r="M189" s="66"/>
      <c r="N189" s="50"/>
      <c r="O189" s="46">
        <f>SUM(N185:N188)</f>
        <v>0</v>
      </c>
    </row>
    <row r="190" spans="1:15" x14ac:dyDescent="0.25">
      <c r="A190" s="68" t="str">
        <f>IF(F190&lt;&gt;"",1+MAX($A$8:A189),"")</f>
        <v/>
      </c>
      <c r="B190" s="88"/>
      <c r="C190" s="89"/>
      <c r="D190" s="120"/>
      <c r="E190" s="113"/>
      <c r="F190" s="90"/>
      <c r="G190" s="91"/>
      <c r="H190" s="92"/>
      <c r="I190" s="93"/>
      <c r="J190" s="93"/>
      <c r="K190" s="93"/>
      <c r="L190" s="93"/>
      <c r="M190" s="94"/>
      <c r="N190" s="95"/>
      <c r="O190" s="67"/>
    </row>
    <row r="191" spans="1:15" x14ac:dyDescent="0.25">
      <c r="A191" s="68" t="str">
        <f>IF(F191&lt;&gt;"",1+MAX($A$8:A190),"")</f>
        <v/>
      </c>
      <c r="B191" s="88"/>
      <c r="C191" s="89"/>
      <c r="D191" s="120"/>
      <c r="E191" s="142" t="s">
        <v>40</v>
      </c>
      <c r="F191" s="90"/>
      <c r="G191" s="91"/>
      <c r="H191" s="92"/>
      <c r="I191" s="93"/>
      <c r="J191" s="93"/>
      <c r="K191" s="93"/>
      <c r="L191" s="93"/>
      <c r="M191" s="94"/>
      <c r="N191" s="95"/>
      <c r="O191" s="45"/>
    </row>
    <row r="192" spans="1:15" x14ac:dyDescent="0.25">
      <c r="A192" s="68">
        <f>IF(F192&lt;&gt;"",1+MAX($A$8:A191),"")</f>
        <v>46</v>
      </c>
      <c r="B192" s="28" t="s">
        <v>80</v>
      </c>
      <c r="C192" s="29" t="s">
        <v>94</v>
      </c>
      <c r="D192" s="120"/>
      <c r="E192" s="82" t="s">
        <v>86</v>
      </c>
      <c r="F192" s="86">
        <f>398.7+23.6*1</f>
        <v>422.3</v>
      </c>
      <c r="G192" s="91">
        <v>0.1</v>
      </c>
      <c r="H192" s="92">
        <f>F192*(1+G192)</f>
        <v>464.53000000000003</v>
      </c>
      <c r="I192" s="96" t="s">
        <v>15</v>
      </c>
      <c r="J192" s="97">
        <v>0</v>
      </c>
      <c r="K192" s="97">
        <v>0</v>
      </c>
      <c r="L192" s="97">
        <v>0</v>
      </c>
      <c r="M192" s="98">
        <f>L192+K192+J192</f>
        <v>0</v>
      </c>
      <c r="N192" s="95">
        <f>M192*H192</f>
        <v>0</v>
      </c>
      <c r="O192" s="45"/>
    </row>
    <row r="193" spans="1:25" ht="16.5" thickBot="1" x14ac:dyDescent="0.3">
      <c r="A193" s="68" t="str">
        <f>IF(F193&lt;&gt;"",1+MAX($A$8:A192),"")</f>
        <v/>
      </c>
      <c r="B193" s="88"/>
      <c r="C193" s="88"/>
      <c r="D193" s="145"/>
      <c r="E193" s="83"/>
      <c r="F193" s="102"/>
      <c r="G193" s="101"/>
      <c r="H193" s="102"/>
      <c r="I193" s="103"/>
      <c r="J193" s="103"/>
      <c r="K193" s="103"/>
      <c r="L193" s="103"/>
      <c r="M193" s="104"/>
      <c r="N193" s="105"/>
      <c r="O193" s="106"/>
    </row>
    <row r="194" spans="1:25" ht="16.5" thickBot="1" x14ac:dyDescent="0.3">
      <c r="A194" s="68" t="str">
        <f>IF(F194&lt;&gt;"",1+MAX($A$8:A193),"")</f>
        <v/>
      </c>
      <c r="B194" s="88"/>
      <c r="C194" s="89"/>
      <c r="D194" s="146"/>
      <c r="E194" s="84" t="s">
        <v>43</v>
      </c>
      <c r="F194" s="108"/>
      <c r="G194" s="109"/>
      <c r="H194" s="108"/>
      <c r="I194" s="93"/>
      <c r="J194" s="93"/>
      <c r="K194" s="93"/>
      <c r="L194" s="93"/>
      <c r="M194" s="110"/>
      <c r="N194" s="111"/>
      <c r="O194" s="112">
        <f>SUM(N191:N193)</f>
        <v>0</v>
      </c>
    </row>
    <row r="195" spans="1:25" s="19" customFormat="1" x14ac:dyDescent="0.25">
      <c r="A195" s="68" t="str">
        <f>IF(F195&lt;&gt;"",1+MAX($A$8:A194),"")</f>
        <v/>
      </c>
      <c r="B195" s="28"/>
      <c r="C195" s="29"/>
      <c r="D195" s="132"/>
      <c r="E195" s="55"/>
      <c r="F195" s="33"/>
      <c r="G195" s="18"/>
      <c r="H195" s="14"/>
      <c r="I195" s="32"/>
      <c r="J195" s="32"/>
      <c r="K195" s="32"/>
      <c r="L195" s="32"/>
      <c r="M195" s="56"/>
      <c r="N195" s="48"/>
      <c r="O195" s="67"/>
      <c r="P195" s="16"/>
      <c r="Q195" s="16"/>
      <c r="R195" s="1"/>
      <c r="S195" s="1"/>
      <c r="T195" s="1"/>
      <c r="U195" s="16"/>
      <c r="V195" s="16"/>
      <c r="W195" s="16"/>
      <c r="X195" s="16"/>
      <c r="Y195" s="16"/>
    </row>
    <row r="196" spans="1:25" x14ac:dyDescent="0.25">
      <c r="A196" s="68" t="str">
        <f>IF(F196&lt;&gt;"",1+MAX($A$8:A195),"")</f>
        <v/>
      </c>
      <c r="B196" s="88"/>
      <c r="C196" s="89"/>
      <c r="D196" s="120"/>
      <c r="E196" s="142" t="s">
        <v>81</v>
      </c>
      <c r="F196" s="90"/>
      <c r="G196" s="91"/>
      <c r="H196" s="92"/>
      <c r="I196" s="93"/>
      <c r="J196" s="93"/>
      <c r="K196" s="93"/>
      <c r="L196" s="93"/>
      <c r="M196" s="94"/>
      <c r="N196" s="95"/>
      <c r="O196" s="45"/>
    </row>
    <row r="197" spans="1:25" x14ac:dyDescent="0.25">
      <c r="A197" s="68">
        <f>IF(F197&lt;&gt;"",1+MAX($A$8:A196),"")</f>
        <v>47</v>
      </c>
      <c r="B197" s="28" t="s">
        <v>80</v>
      </c>
      <c r="C197" s="29" t="s">
        <v>94</v>
      </c>
      <c r="D197" s="120"/>
      <c r="E197" s="82" t="s">
        <v>82</v>
      </c>
      <c r="F197" s="90">
        <f>83.7</f>
        <v>83.7</v>
      </c>
      <c r="G197" s="91">
        <v>0.1</v>
      </c>
      <c r="H197" s="92">
        <f>F197*(1+G197)</f>
        <v>92.070000000000007</v>
      </c>
      <c r="I197" s="88" t="s">
        <v>16</v>
      </c>
      <c r="J197" s="97">
        <v>0</v>
      </c>
      <c r="K197" s="97">
        <v>0</v>
      </c>
      <c r="L197" s="97">
        <v>0</v>
      </c>
      <c r="M197" s="98">
        <f>L197+K197+J197</f>
        <v>0</v>
      </c>
      <c r="N197" s="95">
        <f>M197*H197</f>
        <v>0</v>
      </c>
      <c r="O197" s="45"/>
    </row>
    <row r="198" spans="1:25" ht="16.5" thickBot="1" x14ac:dyDescent="0.3">
      <c r="A198" s="68" t="str">
        <f>IF(F198&lt;&gt;"",1+MAX($A$8:A197),"")</f>
        <v/>
      </c>
      <c r="B198" s="88"/>
      <c r="C198" s="88"/>
      <c r="D198" s="145"/>
      <c r="E198" s="83"/>
      <c r="F198" s="100"/>
      <c r="G198" s="101"/>
      <c r="H198" s="102"/>
      <c r="I198" s="103"/>
      <c r="J198" s="103"/>
      <c r="K198" s="103"/>
      <c r="L198" s="103"/>
      <c r="M198" s="104"/>
      <c r="N198" s="105"/>
      <c r="O198" s="106"/>
    </row>
    <row r="199" spans="1:25" ht="16.5" thickBot="1" x14ac:dyDescent="0.3">
      <c r="A199" s="68" t="str">
        <f>IF(F199&lt;&gt;"",1+MAX($A$8:A198),"")</f>
        <v/>
      </c>
      <c r="B199" s="88"/>
      <c r="C199" s="89"/>
      <c r="D199" s="146"/>
      <c r="E199" s="84" t="s">
        <v>83</v>
      </c>
      <c r="F199" s="108"/>
      <c r="G199" s="109"/>
      <c r="H199" s="108"/>
      <c r="I199" s="93"/>
      <c r="J199" s="93"/>
      <c r="K199" s="93"/>
      <c r="L199" s="93"/>
      <c r="M199" s="110"/>
      <c r="N199" s="111"/>
      <c r="O199" s="112">
        <f>SUM(N196:N198)</f>
        <v>0</v>
      </c>
    </row>
    <row r="200" spans="1:25" x14ac:dyDescent="0.25">
      <c r="A200" s="68" t="str">
        <f>IF(F200&lt;&gt;"",1+MAX($A$8:A199),"")</f>
        <v/>
      </c>
      <c r="B200" s="88"/>
      <c r="C200" s="89"/>
      <c r="D200" s="120"/>
      <c r="E200" s="113"/>
      <c r="F200" s="90"/>
      <c r="G200" s="91"/>
      <c r="H200" s="92"/>
      <c r="I200" s="93"/>
      <c r="J200" s="93"/>
      <c r="K200" s="93"/>
      <c r="L200" s="93"/>
      <c r="M200" s="94"/>
      <c r="N200" s="95"/>
      <c r="O200" s="45"/>
    </row>
    <row r="201" spans="1:25" x14ac:dyDescent="0.25">
      <c r="A201" s="68" t="str">
        <f>IF(F201&lt;&gt;"",1+MAX($A$8:A200),"")</f>
        <v/>
      </c>
      <c r="B201" s="88"/>
      <c r="C201" s="89"/>
      <c r="D201" s="120"/>
      <c r="E201" s="142" t="s">
        <v>31</v>
      </c>
      <c r="F201" s="90"/>
      <c r="G201" s="91"/>
      <c r="H201" s="92"/>
      <c r="I201" s="93"/>
      <c r="J201" s="93"/>
      <c r="K201" s="93"/>
      <c r="L201" s="93"/>
      <c r="M201" s="94"/>
      <c r="N201" s="95"/>
      <c r="O201" s="45"/>
    </row>
    <row r="202" spans="1:25" x14ac:dyDescent="0.25">
      <c r="A202" s="68">
        <f>IF(F202&lt;&gt;"",1+MAX($A$8:A201),"")</f>
        <v>48</v>
      </c>
      <c r="B202" s="28" t="s">
        <v>80</v>
      </c>
      <c r="C202" s="29" t="s">
        <v>94</v>
      </c>
      <c r="D202" s="120"/>
      <c r="E202" s="82" t="s">
        <v>87</v>
      </c>
      <c r="F202" s="90">
        <f>4*5.167*2</f>
        <v>41.335999999999999</v>
      </c>
      <c r="G202" s="91">
        <v>0.1</v>
      </c>
      <c r="H202" s="92">
        <f>F202*(1+G202)</f>
        <v>45.4696</v>
      </c>
      <c r="I202" s="88" t="s">
        <v>16</v>
      </c>
      <c r="J202" s="97">
        <v>0</v>
      </c>
      <c r="K202" s="97">
        <v>0</v>
      </c>
      <c r="L202" s="97">
        <v>0</v>
      </c>
      <c r="M202" s="98">
        <f>L202+K202+J202</f>
        <v>0</v>
      </c>
      <c r="N202" s="95">
        <f>M202*H202</f>
        <v>0</v>
      </c>
      <c r="O202" s="45"/>
    </row>
    <row r="203" spans="1:25" ht="16.5" thickBot="1" x14ac:dyDescent="0.3">
      <c r="A203" s="68" t="str">
        <f>IF(F203&lt;&gt;"",1+MAX($A$8:A202),"")</f>
        <v/>
      </c>
      <c r="B203" s="88"/>
      <c r="C203" s="88"/>
      <c r="D203" s="145"/>
      <c r="E203" s="83"/>
      <c r="F203" s="100"/>
      <c r="G203" s="101"/>
      <c r="H203" s="102"/>
      <c r="I203" s="103"/>
      <c r="J203" s="103"/>
      <c r="K203" s="103"/>
      <c r="L203" s="103"/>
      <c r="M203" s="104"/>
      <c r="N203" s="105"/>
      <c r="O203" s="106"/>
    </row>
    <row r="204" spans="1:25" ht="16.5" thickBot="1" x14ac:dyDescent="0.3">
      <c r="A204" s="68" t="str">
        <f>IF(F204&lt;&gt;"",1+MAX($A$8:A203),"")</f>
        <v/>
      </c>
      <c r="B204" s="88"/>
      <c r="C204" s="89"/>
      <c r="D204" s="146"/>
      <c r="E204" s="84" t="s">
        <v>30</v>
      </c>
      <c r="F204" s="108"/>
      <c r="G204" s="109"/>
      <c r="H204" s="108"/>
      <c r="I204" s="93"/>
      <c r="J204" s="93"/>
      <c r="K204" s="93"/>
      <c r="L204" s="93"/>
      <c r="M204" s="110"/>
      <c r="N204" s="111"/>
      <c r="O204" s="112">
        <f>SUM(N201:N203)</f>
        <v>0</v>
      </c>
    </row>
    <row r="205" spans="1:25" x14ac:dyDescent="0.25">
      <c r="A205" s="68" t="str">
        <f>IF(F205&lt;&gt;"",1+MAX($A$8:A204),"")</f>
        <v/>
      </c>
      <c r="B205" s="88"/>
      <c r="C205" s="89"/>
      <c r="D205" s="120"/>
      <c r="E205" s="113"/>
      <c r="F205" s="90"/>
      <c r="G205" s="91"/>
      <c r="H205" s="92"/>
      <c r="I205" s="93"/>
      <c r="J205" s="93"/>
      <c r="K205" s="93"/>
      <c r="L205" s="93"/>
      <c r="M205" s="94"/>
      <c r="N205" s="95"/>
      <c r="O205" s="45"/>
    </row>
    <row r="206" spans="1:25" x14ac:dyDescent="0.25">
      <c r="A206" s="68" t="str">
        <f>IF(F206&lt;&gt;"",1+MAX($A$8:A205),"")</f>
        <v/>
      </c>
      <c r="B206" s="88"/>
      <c r="C206" s="89"/>
      <c r="D206" s="120"/>
      <c r="E206" s="142" t="s">
        <v>26</v>
      </c>
      <c r="F206" s="90"/>
      <c r="G206" s="91"/>
      <c r="H206" s="92"/>
      <c r="I206" s="93"/>
      <c r="J206" s="93"/>
      <c r="K206" s="93"/>
      <c r="L206" s="93"/>
      <c r="M206" s="94"/>
      <c r="N206" s="95"/>
      <c r="O206" s="45"/>
    </row>
    <row r="207" spans="1:25" s="19" customFormat="1" x14ac:dyDescent="0.25">
      <c r="A207" s="68">
        <f>IF(F207&lt;&gt;"",1+MAX($A$8:A206),"")</f>
        <v>49</v>
      </c>
      <c r="B207" s="28" t="s">
        <v>80</v>
      </c>
      <c r="C207" s="29" t="s">
        <v>94</v>
      </c>
      <c r="D207" s="132"/>
      <c r="E207" s="17" t="s">
        <v>88</v>
      </c>
      <c r="F207" s="33">
        <v>32.5</v>
      </c>
      <c r="G207" s="18">
        <v>0.1</v>
      </c>
      <c r="H207" s="14">
        <f t="shared" ref="H207:H208" si="101">F207*(1+G207)</f>
        <v>35.75</v>
      </c>
      <c r="I207" s="15" t="s">
        <v>16</v>
      </c>
      <c r="J207" s="97">
        <v>0</v>
      </c>
      <c r="K207" s="97">
        <v>0</v>
      </c>
      <c r="L207" s="97">
        <v>0</v>
      </c>
      <c r="M207" s="52">
        <f t="shared" ref="M207:M208" si="102">L207+K207+J207</f>
        <v>0</v>
      </c>
      <c r="N207" s="48">
        <f t="shared" ref="N207:N208" si="103">M207*H207</f>
        <v>0</v>
      </c>
      <c r="O207" s="45"/>
      <c r="P207" s="16"/>
      <c r="Q207" s="16"/>
      <c r="R207" s="1"/>
      <c r="S207" s="1"/>
      <c r="T207" s="1"/>
      <c r="U207" s="16"/>
      <c r="V207" s="16"/>
      <c r="W207" s="16"/>
      <c r="X207" s="16"/>
      <c r="Y207" s="16"/>
    </row>
    <row r="208" spans="1:25" s="19" customFormat="1" x14ac:dyDescent="0.25">
      <c r="A208" s="68">
        <f>IF(F208&lt;&gt;"",1+MAX($A$8:A207),"")</f>
        <v>50</v>
      </c>
      <c r="B208" s="28" t="s">
        <v>80</v>
      </c>
      <c r="C208" s="29" t="s">
        <v>94</v>
      </c>
      <c r="D208" s="132"/>
      <c r="E208" s="17" t="s">
        <v>89</v>
      </c>
      <c r="F208" s="33">
        <v>13.3</v>
      </c>
      <c r="G208" s="18">
        <v>0.1</v>
      </c>
      <c r="H208" s="14">
        <f t="shared" si="101"/>
        <v>14.630000000000003</v>
      </c>
      <c r="I208" s="15" t="s">
        <v>16</v>
      </c>
      <c r="J208" s="97">
        <v>0</v>
      </c>
      <c r="K208" s="97">
        <v>0</v>
      </c>
      <c r="L208" s="97">
        <v>0</v>
      </c>
      <c r="M208" s="52">
        <f t="shared" si="102"/>
        <v>0</v>
      </c>
      <c r="N208" s="48">
        <f t="shared" si="103"/>
        <v>0</v>
      </c>
      <c r="O208" s="45"/>
      <c r="P208" s="16"/>
      <c r="Q208" s="16"/>
      <c r="R208" s="1"/>
      <c r="S208" s="1"/>
      <c r="T208" s="1"/>
      <c r="U208" s="16"/>
      <c r="V208" s="16"/>
      <c r="W208" s="16"/>
      <c r="X208" s="16"/>
      <c r="Y208" s="16"/>
    </row>
    <row r="209" spans="1:206" s="1" customFormat="1" ht="16.5" thickBot="1" x14ac:dyDescent="0.3">
      <c r="A209" s="68" t="str">
        <f>IF(F209&lt;&gt;"",1+MAX($A$8:A208),"")</f>
        <v/>
      </c>
      <c r="B209" s="28"/>
      <c r="C209" s="28"/>
      <c r="D209" s="63"/>
      <c r="E209" s="59"/>
      <c r="F209" s="21"/>
      <c r="G209" s="20"/>
      <c r="H209" s="21"/>
      <c r="I209" s="31"/>
      <c r="J209" s="31"/>
      <c r="K209" s="31"/>
      <c r="L209" s="31"/>
      <c r="M209" s="34"/>
      <c r="N209" s="49"/>
      <c r="O209" s="64"/>
    </row>
    <row r="210" spans="1:206" s="1" customFormat="1" ht="16.5" thickBot="1" x14ac:dyDescent="0.3">
      <c r="A210" s="68" t="str">
        <f>IF(F210&lt;&gt;"",1+MAX($A$8:A209),"")</f>
        <v/>
      </c>
      <c r="B210" s="28"/>
      <c r="C210" s="29"/>
      <c r="D210" s="65"/>
      <c r="E210" s="44" t="s">
        <v>27</v>
      </c>
      <c r="F210" s="23"/>
      <c r="G210" s="22"/>
      <c r="H210" s="23"/>
      <c r="I210" s="32"/>
      <c r="J210" s="32"/>
      <c r="K210" s="32"/>
      <c r="L210" s="32"/>
      <c r="M210" s="66"/>
      <c r="N210" s="50"/>
      <c r="O210" s="46">
        <f>SUM(N206:N209)</f>
        <v>0</v>
      </c>
    </row>
    <row r="211" spans="1:206" s="19" customFormat="1" ht="16.5" thickBot="1" x14ac:dyDescent="0.3">
      <c r="A211" s="68" t="str">
        <f>IF(F211&lt;&gt;"",1+MAX($A$8:A210),"")</f>
        <v/>
      </c>
      <c r="B211" s="28"/>
      <c r="C211" s="29"/>
      <c r="D211" s="62"/>
      <c r="E211" s="55"/>
      <c r="F211" s="33"/>
      <c r="G211" s="18"/>
      <c r="H211" s="14"/>
      <c r="I211" s="32"/>
      <c r="J211" s="32"/>
      <c r="K211" s="32"/>
      <c r="L211" s="32"/>
      <c r="M211" s="56"/>
      <c r="N211" s="48"/>
      <c r="O211" s="67"/>
      <c r="P211" s="16"/>
      <c r="Q211" s="16"/>
      <c r="R211" s="1"/>
      <c r="S211" s="1"/>
      <c r="T211" s="1"/>
      <c r="U211" s="16"/>
      <c r="V211" s="16"/>
      <c r="W211" s="16"/>
      <c r="X211" s="16"/>
      <c r="Y211" s="16"/>
    </row>
    <row r="212" spans="1:206" s="11" customFormat="1" ht="16.5" thickBot="1" x14ac:dyDescent="0.3">
      <c r="A212" s="68" t="str">
        <f>IF(F212&lt;&gt;"",1+MAX($A$8:A211),"")</f>
        <v/>
      </c>
      <c r="B212" s="24"/>
      <c r="C212" s="25"/>
      <c r="D212" s="61"/>
      <c r="E212" s="42" t="s">
        <v>29</v>
      </c>
      <c r="F212" s="43"/>
      <c r="G212" s="26"/>
      <c r="H212" s="27"/>
      <c r="I212" s="27"/>
      <c r="J212" s="27"/>
      <c r="K212" s="27"/>
      <c r="L212" s="27"/>
      <c r="M212" s="27"/>
      <c r="N212" s="47"/>
      <c r="O212" s="9"/>
      <c r="P212" s="10"/>
      <c r="Q212" s="10"/>
      <c r="R212" s="1"/>
      <c r="S212" s="1"/>
      <c r="T212" s="1"/>
      <c r="U212" s="12"/>
      <c r="V212" s="12"/>
      <c r="W212" s="12"/>
      <c r="X212" s="12"/>
      <c r="Y212" s="12"/>
      <c r="Z212" s="13"/>
    </row>
    <row r="213" spans="1:206" s="70" customFormat="1" x14ac:dyDescent="0.25">
      <c r="A213" s="68">
        <f>IF(F213&lt;&gt;"",1+MAX($A$8:A212),"")</f>
        <v>51</v>
      </c>
      <c r="B213" s="28" t="s">
        <v>80</v>
      </c>
      <c r="C213" s="29" t="s">
        <v>94</v>
      </c>
      <c r="D213" s="120"/>
      <c r="E213" s="121" t="s">
        <v>49</v>
      </c>
      <c r="F213" s="86">
        <f>46+71*2</f>
        <v>188</v>
      </c>
      <c r="G213" s="122">
        <v>0.1</v>
      </c>
      <c r="H213" s="123">
        <f>F213*(1+G213)</f>
        <v>206.8</v>
      </c>
      <c r="I213" s="96" t="s">
        <v>16</v>
      </c>
      <c r="J213" s="124">
        <f t="shared" ref="J213:L213" si="104">J$133</f>
        <v>0</v>
      </c>
      <c r="K213" s="124">
        <f t="shared" si="104"/>
        <v>0</v>
      </c>
      <c r="L213" s="124">
        <f t="shared" si="104"/>
        <v>0</v>
      </c>
      <c r="M213" s="124">
        <f t="shared" ref="M213" si="105">L213+K213+J213</f>
        <v>0</v>
      </c>
      <c r="N213" s="125">
        <f t="shared" ref="N213" si="106">M213*H213</f>
        <v>0</v>
      </c>
      <c r="O213" s="45"/>
    </row>
    <row r="214" spans="1:206" x14ac:dyDescent="0.25">
      <c r="A214" s="68">
        <f>IF(F214&lt;&gt;"",1+MAX($A$8:A213),"")</f>
        <v>52</v>
      </c>
      <c r="B214" s="28" t="s">
        <v>80</v>
      </c>
      <c r="C214" s="29" t="s">
        <v>94</v>
      </c>
      <c r="D214" s="85"/>
      <c r="E214" s="121" t="s">
        <v>63</v>
      </c>
      <c r="F214" s="86">
        <v>46</v>
      </c>
      <c r="G214" s="91">
        <v>0.1</v>
      </c>
      <c r="H214" s="92">
        <f>F214*(1+G214)</f>
        <v>50.6</v>
      </c>
      <c r="I214" s="88" t="s">
        <v>16</v>
      </c>
      <c r="J214" s="124">
        <f t="shared" ref="J214:L214" si="107">J$135</f>
        <v>0</v>
      </c>
      <c r="K214" s="124">
        <f t="shared" si="107"/>
        <v>0</v>
      </c>
      <c r="L214" s="124">
        <f t="shared" si="107"/>
        <v>0</v>
      </c>
      <c r="M214" s="98">
        <f>L214+K214+J214</f>
        <v>0</v>
      </c>
      <c r="N214" s="95">
        <f>M214*H214</f>
        <v>0</v>
      </c>
      <c r="O214" s="45"/>
    </row>
    <row r="215" spans="1:206" s="1" customFormat="1" ht="16.5" thickBot="1" x14ac:dyDescent="0.3">
      <c r="A215" s="68" t="str">
        <f>IF(F215&lt;&gt;"",1+MAX($A$8:A214),"")</f>
        <v/>
      </c>
      <c r="B215" s="28"/>
      <c r="C215" s="28"/>
      <c r="D215" s="63"/>
      <c r="E215" s="30"/>
      <c r="F215" s="21"/>
      <c r="G215" s="20"/>
      <c r="H215" s="21"/>
      <c r="I215" s="31"/>
      <c r="J215" s="31"/>
      <c r="K215" s="31"/>
      <c r="L215" s="31"/>
      <c r="M215" s="34"/>
      <c r="N215" s="49"/>
      <c r="O215" s="64"/>
      <c r="P215" s="16"/>
      <c r="Q215" s="16"/>
      <c r="U215" s="16"/>
      <c r="V215" s="16"/>
      <c r="W215" s="16"/>
      <c r="X215" s="16"/>
      <c r="Y215" s="16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19"/>
      <c r="DX215" s="19"/>
      <c r="DY215" s="19"/>
      <c r="DZ215" s="19"/>
      <c r="EA215" s="19"/>
      <c r="EB215" s="19"/>
      <c r="EC215" s="19"/>
      <c r="ED215" s="19"/>
      <c r="EE215" s="19"/>
      <c r="EF215" s="19"/>
      <c r="EG215" s="19"/>
      <c r="EH215" s="19"/>
      <c r="EI215" s="19"/>
      <c r="EJ215" s="19"/>
      <c r="EK215" s="19"/>
      <c r="EL215" s="19"/>
      <c r="EM215" s="19"/>
      <c r="EN215" s="19"/>
      <c r="EO215" s="19"/>
      <c r="EP215" s="19"/>
      <c r="EQ215" s="19"/>
      <c r="ER215" s="19"/>
      <c r="ES215" s="19"/>
      <c r="ET215" s="19"/>
      <c r="EU215" s="19"/>
      <c r="EV215" s="19"/>
      <c r="EW215" s="19"/>
      <c r="EX215" s="19"/>
      <c r="EY215" s="19"/>
      <c r="EZ215" s="19"/>
      <c r="FA215" s="19"/>
      <c r="FB215" s="19"/>
      <c r="FC215" s="19"/>
      <c r="FD215" s="19"/>
      <c r="FE215" s="19"/>
      <c r="FF215" s="19"/>
      <c r="FG215" s="19"/>
      <c r="FH215" s="19"/>
      <c r="FI215" s="19"/>
      <c r="FJ215" s="19"/>
      <c r="FK215" s="19"/>
      <c r="FL215" s="19"/>
      <c r="FM215" s="19"/>
      <c r="FN215" s="19"/>
      <c r="FO215" s="19"/>
      <c r="FP215" s="19"/>
      <c r="FQ215" s="19"/>
      <c r="FR215" s="19"/>
      <c r="FS215" s="19"/>
      <c r="FT215" s="19"/>
      <c r="FU215" s="19"/>
      <c r="FV215" s="19"/>
      <c r="FW215" s="19"/>
      <c r="FX215" s="19"/>
      <c r="FY215" s="19"/>
      <c r="FZ215" s="19"/>
      <c r="GA215" s="19"/>
      <c r="GB215" s="19"/>
      <c r="GC215" s="19"/>
      <c r="GD215" s="19"/>
      <c r="GE215" s="19"/>
      <c r="GF215" s="19"/>
      <c r="GG215" s="19"/>
      <c r="GH215" s="19"/>
      <c r="GI215" s="19"/>
      <c r="GJ215" s="19"/>
      <c r="GK215" s="19"/>
      <c r="GL215" s="19"/>
      <c r="GM215" s="19"/>
      <c r="GN215" s="19"/>
      <c r="GO215" s="19"/>
      <c r="GP215" s="19"/>
      <c r="GQ215" s="19"/>
      <c r="GR215" s="19"/>
      <c r="GS215" s="19"/>
      <c r="GT215" s="19"/>
      <c r="GU215" s="19"/>
      <c r="GV215" s="19"/>
      <c r="GW215" s="19"/>
      <c r="GX215" s="19"/>
    </row>
    <row r="216" spans="1:206" s="1" customFormat="1" ht="16.5" thickBot="1" x14ac:dyDescent="0.3">
      <c r="A216" s="68" t="str">
        <f>IF(F216&lt;&gt;"",1+MAX($A$8:A215),"")</f>
        <v/>
      </c>
      <c r="B216" s="28"/>
      <c r="C216" s="29"/>
      <c r="D216" s="65"/>
      <c r="E216" s="44" t="s">
        <v>24</v>
      </c>
      <c r="F216" s="23"/>
      <c r="G216" s="22"/>
      <c r="H216" s="23"/>
      <c r="I216" s="32"/>
      <c r="J216" s="32"/>
      <c r="K216" s="32"/>
      <c r="L216" s="32"/>
      <c r="M216" s="66"/>
      <c r="N216" s="50"/>
      <c r="O216" s="46">
        <f>SUM(N212:N215)</f>
        <v>0</v>
      </c>
      <c r="P216" s="16"/>
      <c r="Q216" s="16"/>
      <c r="U216" s="16"/>
      <c r="V216" s="16"/>
      <c r="W216" s="16"/>
      <c r="X216" s="16"/>
      <c r="Y216" s="16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9"/>
      <c r="EY216" s="19"/>
      <c r="EZ216" s="19"/>
      <c r="FA216" s="19"/>
      <c r="FB216" s="19"/>
      <c r="FC216" s="19"/>
      <c r="FD216" s="19"/>
      <c r="FE216" s="19"/>
      <c r="FF216" s="19"/>
      <c r="FG216" s="19"/>
      <c r="FH216" s="19"/>
      <c r="FI216" s="19"/>
      <c r="FJ216" s="19"/>
      <c r="FK216" s="19"/>
      <c r="FL216" s="19"/>
      <c r="FM216" s="19"/>
      <c r="FN216" s="19"/>
      <c r="FO216" s="19"/>
      <c r="FP216" s="19"/>
      <c r="FQ216" s="19"/>
      <c r="FR216" s="19"/>
      <c r="FS216" s="19"/>
      <c r="FT216" s="19"/>
      <c r="FU216" s="19"/>
      <c r="FV216" s="19"/>
      <c r="FW216" s="19"/>
      <c r="FX216" s="19"/>
      <c r="FY216" s="19"/>
      <c r="FZ216" s="19"/>
      <c r="GA216" s="19"/>
      <c r="GB216" s="19"/>
      <c r="GC216" s="19"/>
      <c r="GD216" s="19"/>
      <c r="GE216" s="19"/>
      <c r="GF216" s="19"/>
      <c r="GG216" s="19"/>
      <c r="GH216" s="19"/>
      <c r="GI216" s="19"/>
      <c r="GJ216" s="19"/>
      <c r="GK216" s="19"/>
      <c r="GL216" s="19"/>
      <c r="GM216" s="19"/>
      <c r="GN216" s="19"/>
      <c r="GO216" s="19"/>
      <c r="GP216" s="19"/>
      <c r="GQ216" s="19"/>
      <c r="GR216" s="19"/>
      <c r="GS216" s="19"/>
      <c r="GT216" s="19"/>
      <c r="GU216" s="19"/>
      <c r="GV216" s="19"/>
      <c r="GW216" s="19"/>
      <c r="GX216" s="19"/>
    </row>
    <row r="217" spans="1:206" s="1" customFormat="1" ht="16.5" thickBot="1" x14ac:dyDescent="0.3">
      <c r="A217" s="68" t="str">
        <f>IF(F217&lt;&gt;"",1+MAX($A$8:A216),"")</f>
        <v/>
      </c>
      <c r="B217" s="28"/>
      <c r="C217" s="29"/>
      <c r="D217" s="65"/>
      <c r="E217" s="44"/>
      <c r="F217" s="14"/>
      <c r="G217" s="18"/>
      <c r="H217" s="14"/>
      <c r="I217" s="15"/>
      <c r="J217" s="15"/>
      <c r="K217" s="15"/>
      <c r="L217" s="15"/>
      <c r="M217" s="126"/>
      <c r="N217" s="147"/>
      <c r="O217" s="143"/>
      <c r="P217" s="16"/>
      <c r="Q217" s="16"/>
      <c r="U217" s="16"/>
      <c r="V217" s="16"/>
      <c r="W217" s="16"/>
      <c r="X217" s="16"/>
      <c r="Y217" s="16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  <c r="DK217" s="19"/>
      <c r="DL217" s="19"/>
      <c r="DM217" s="19"/>
      <c r="DN217" s="19"/>
      <c r="DO217" s="19"/>
      <c r="DP217" s="19"/>
      <c r="DQ217" s="19"/>
      <c r="DR217" s="19"/>
      <c r="DS217" s="19"/>
      <c r="DT217" s="19"/>
      <c r="DU217" s="19"/>
      <c r="DV217" s="19"/>
      <c r="DW217" s="19"/>
      <c r="DX217" s="19"/>
      <c r="DY217" s="19"/>
      <c r="DZ217" s="19"/>
      <c r="EA217" s="19"/>
      <c r="EB217" s="19"/>
      <c r="EC217" s="19"/>
      <c r="ED217" s="19"/>
      <c r="EE217" s="19"/>
      <c r="EF217" s="19"/>
      <c r="EG217" s="19"/>
      <c r="EH217" s="19"/>
      <c r="EI217" s="19"/>
      <c r="EJ217" s="19"/>
      <c r="EK217" s="19"/>
      <c r="EL217" s="19"/>
      <c r="EM217" s="19"/>
      <c r="EN217" s="19"/>
      <c r="EO217" s="19"/>
      <c r="EP217" s="19"/>
      <c r="EQ217" s="19"/>
      <c r="ER217" s="19"/>
      <c r="ES217" s="19"/>
      <c r="ET217" s="19"/>
      <c r="EU217" s="19"/>
      <c r="EV217" s="19"/>
      <c r="EW217" s="19"/>
      <c r="EX217" s="19"/>
      <c r="EY217" s="19"/>
      <c r="EZ217" s="19"/>
      <c r="FA217" s="19"/>
      <c r="FB217" s="19"/>
      <c r="FC217" s="19"/>
      <c r="FD217" s="19"/>
      <c r="FE217" s="19"/>
      <c r="FF217" s="19"/>
      <c r="FG217" s="19"/>
      <c r="FH217" s="19"/>
      <c r="FI217" s="19"/>
      <c r="FJ217" s="19"/>
      <c r="FK217" s="19"/>
      <c r="FL217" s="19"/>
      <c r="FM217" s="19"/>
      <c r="FN217" s="19"/>
      <c r="FO217" s="19"/>
      <c r="FP217" s="19"/>
      <c r="FQ217" s="19"/>
      <c r="FR217" s="19"/>
      <c r="FS217" s="19"/>
      <c r="FT217" s="19"/>
      <c r="FU217" s="19"/>
      <c r="FV217" s="19"/>
      <c r="FW217" s="19"/>
      <c r="FX217" s="19"/>
      <c r="FY217" s="19"/>
      <c r="FZ217" s="19"/>
      <c r="GA217" s="19"/>
      <c r="GB217" s="19"/>
      <c r="GC217" s="19"/>
      <c r="GD217" s="19"/>
      <c r="GE217" s="19"/>
      <c r="GF217" s="19"/>
      <c r="GG217" s="19"/>
      <c r="GH217" s="19"/>
      <c r="GI217" s="19"/>
      <c r="GJ217" s="19"/>
      <c r="GK217" s="19"/>
      <c r="GL217" s="19"/>
      <c r="GM217" s="19"/>
      <c r="GN217" s="19"/>
      <c r="GO217" s="19"/>
      <c r="GP217" s="19"/>
      <c r="GQ217" s="19"/>
      <c r="GR217" s="19"/>
      <c r="GS217" s="19"/>
      <c r="GT217" s="19"/>
      <c r="GU217" s="19"/>
      <c r="GV217" s="19"/>
      <c r="GW217" s="19"/>
      <c r="GX217" s="19"/>
    </row>
    <row r="218" spans="1:206" s="11" customFormat="1" ht="16.5" thickBot="1" x14ac:dyDescent="0.3">
      <c r="A218" s="68" t="str">
        <f>IF(F218&lt;&gt;"",1+MAX($A$8:A217),"")</f>
        <v/>
      </c>
      <c r="B218" s="24"/>
      <c r="C218" s="25"/>
      <c r="D218" s="61"/>
      <c r="E218" s="42" t="s">
        <v>68</v>
      </c>
      <c r="F218" s="43"/>
      <c r="G218" s="26"/>
      <c r="H218" s="27"/>
      <c r="I218" s="27"/>
      <c r="J218" s="27"/>
      <c r="K218" s="27"/>
      <c r="L218" s="27"/>
      <c r="M218" s="27"/>
      <c r="N218" s="47"/>
      <c r="O218" s="9"/>
      <c r="P218" s="10"/>
      <c r="Q218" s="10"/>
      <c r="R218" s="1"/>
      <c r="S218" s="1"/>
      <c r="T218" s="1"/>
      <c r="U218" s="12"/>
      <c r="V218" s="12"/>
      <c r="W218" s="12"/>
      <c r="X218" s="12"/>
      <c r="Y218" s="12"/>
      <c r="Z218" s="13"/>
    </row>
    <row r="219" spans="1:206" s="70" customFormat="1" x14ac:dyDescent="0.25">
      <c r="A219" s="68">
        <f>IF(F219&lt;&gt;"",1+MAX($A$8:A218),"")</f>
        <v>53</v>
      </c>
      <c r="B219" s="24"/>
      <c r="C219" s="25"/>
      <c r="D219" s="120"/>
      <c r="E219" s="121" t="s">
        <v>69</v>
      </c>
      <c r="F219" s="128">
        <f>83.8*11</f>
        <v>921.8</v>
      </c>
      <c r="G219" s="122">
        <v>0.1</v>
      </c>
      <c r="H219" s="123">
        <f>F219*(1+G219)</f>
        <v>1013.98</v>
      </c>
      <c r="I219" s="96" t="s">
        <v>15</v>
      </c>
      <c r="J219" s="124">
        <f t="shared" ref="J219:L219" si="108">J$140</f>
        <v>0</v>
      </c>
      <c r="K219" s="124">
        <f t="shared" si="108"/>
        <v>0</v>
      </c>
      <c r="L219" s="124">
        <f t="shared" si="108"/>
        <v>0</v>
      </c>
      <c r="M219" s="124">
        <f t="shared" ref="M219" si="109">L219+K219+J219</f>
        <v>0</v>
      </c>
      <c r="N219" s="125">
        <f t="shared" ref="N219" si="110">M219*H219</f>
        <v>0</v>
      </c>
      <c r="O219" s="45"/>
    </row>
    <row r="220" spans="1:206" s="1" customFormat="1" ht="16.5" thickBot="1" x14ac:dyDescent="0.3">
      <c r="A220" s="68" t="str">
        <f>IF(F220&lt;&gt;"",1+MAX($A$8:A219),"")</f>
        <v/>
      </c>
      <c r="B220" s="28"/>
      <c r="C220" s="28"/>
      <c r="D220" s="63"/>
      <c r="E220" s="30"/>
      <c r="F220" s="21"/>
      <c r="G220" s="20"/>
      <c r="H220" s="21"/>
      <c r="I220" s="31"/>
      <c r="J220" s="31"/>
      <c r="K220" s="31"/>
      <c r="L220" s="31"/>
      <c r="M220" s="34"/>
      <c r="N220" s="49"/>
      <c r="O220" s="64"/>
      <c r="P220" s="16"/>
      <c r="Q220" s="16"/>
      <c r="U220" s="16"/>
      <c r="V220" s="16"/>
      <c r="W220" s="16"/>
      <c r="X220" s="16"/>
      <c r="Y220" s="16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  <c r="DQ220" s="19"/>
      <c r="DR220" s="19"/>
      <c r="DS220" s="19"/>
      <c r="DT220" s="19"/>
      <c r="DU220" s="19"/>
      <c r="DV220" s="19"/>
      <c r="DW220" s="19"/>
      <c r="DX220" s="19"/>
      <c r="DY220" s="19"/>
      <c r="DZ220" s="19"/>
      <c r="EA220" s="19"/>
      <c r="EB220" s="19"/>
      <c r="EC220" s="19"/>
      <c r="ED220" s="19"/>
      <c r="EE220" s="19"/>
      <c r="EF220" s="19"/>
      <c r="EG220" s="19"/>
      <c r="EH220" s="19"/>
      <c r="EI220" s="19"/>
      <c r="EJ220" s="19"/>
      <c r="EK220" s="19"/>
      <c r="EL220" s="19"/>
      <c r="EM220" s="19"/>
      <c r="EN220" s="19"/>
      <c r="EO220" s="19"/>
      <c r="EP220" s="19"/>
      <c r="EQ220" s="19"/>
      <c r="ER220" s="19"/>
      <c r="ES220" s="19"/>
      <c r="ET220" s="19"/>
      <c r="EU220" s="19"/>
      <c r="EV220" s="19"/>
      <c r="EW220" s="19"/>
      <c r="EX220" s="19"/>
      <c r="EY220" s="19"/>
      <c r="EZ220" s="19"/>
      <c r="FA220" s="19"/>
      <c r="FB220" s="19"/>
      <c r="FC220" s="19"/>
      <c r="FD220" s="19"/>
      <c r="FE220" s="19"/>
      <c r="FF220" s="19"/>
      <c r="FG220" s="19"/>
      <c r="FH220" s="19"/>
      <c r="FI220" s="19"/>
      <c r="FJ220" s="19"/>
      <c r="FK220" s="19"/>
      <c r="FL220" s="19"/>
      <c r="FM220" s="19"/>
      <c r="FN220" s="19"/>
      <c r="FO220" s="19"/>
      <c r="FP220" s="19"/>
      <c r="FQ220" s="19"/>
      <c r="FR220" s="19"/>
      <c r="FS220" s="19"/>
      <c r="FT220" s="19"/>
      <c r="FU220" s="19"/>
      <c r="FV220" s="19"/>
      <c r="FW220" s="19"/>
      <c r="FX220" s="19"/>
      <c r="FY220" s="19"/>
      <c r="FZ220" s="19"/>
      <c r="GA220" s="19"/>
      <c r="GB220" s="19"/>
      <c r="GC220" s="19"/>
      <c r="GD220" s="19"/>
      <c r="GE220" s="19"/>
      <c r="GF220" s="19"/>
      <c r="GG220" s="19"/>
      <c r="GH220" s="19"/>
      <c r="GI220" s="19"/>
      <c r="GJ220" s="19"/>
      <c r="GK220" s="19"/>
      <c r="GL220" s="19"/>
      <c r="GM220" s="19"/>
      <c r="GN220" s="19"/>
      <c r="GO220" s="19"/>
      <c r="GP220" s="19"/>
      <c r="GQ220" s="19"/>
      <c r="GR220" s="19"/>
      <c r="GS220" s="19"/>
      <c r="GT220" s="19"/>
      <c r="GU220" s="19"/>
      <c r="GV220" s="19"/>
      <c r="GW220" s="19"/>
      <c r="GX220" s="19"/>
    </row>
    <row r="221" spans="1:206" s="1" customFormat="1" ht="16.5" thickBot="1" x14ac:dyDescent="0.3">
      <c r="A221" s="68" t="str">
        <f>IF(F221&lt;&gt;"",1+MAX($A$8:A220),"")</f>
        <v/>
      </c>
      <c r="B221" s="28"/>
      <c r="C221" s="29"/>
      <c r="D221" s="65"/>
      <c r="E221" s="44" t="s">
        <v>70</v>
      </c>
      <c r="F221" s="23"/>
      <c r="G221" s="22"/>
      <c r="H221" s="23"/>
      <c r="I221" s="32"/>
      <c r="J221" s="32"/>
      <c r="K221" s="32"/>
      <c r="L221" s="32"/>
      <c r="M221" s="66"/>
      <c r="N221" s="50"/>
      <c r="O221" s="46">
        <f>SUM(N218:N220)</f>
        <v>0</v>
      </c>
      <c r="P221" s="16"/>
      <c r="Q221" s="16"/>
      <c r="U221" s="16"/>
      <c r="V221" s="16"/>
      <c r="W221" s="16"/>
      <c r="X221" s="16"/>
      <c r="Y221" s="16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19"/>
      <c r="DX221" s="19"/>
      <c r="DY221" s="19"/>
      <c r="DZ221" s="19"/>
      <c r="EA221" s="19"/>
      <c r="EB221" s="19"/>
      <c r="EC221" s="19"/>
      <c r="ED221" s="19"/>
      <c r="EE221" s="19"/>
      <c r="EF221" s="19"/>
      <c r="EG221" s="19"/>
      <c r="EH221" s="19"/>
      <c r="EI221" s="19"/>
      <c r="EJ221" s="19"/>
      <c r="EK221" s="19"/>
      <c r="EL221" s="19"/>
      <c r="EM221" s="19"/>
      <c r="EN221" s="19"/>
      <c r="EO221" s="19"/>
      <c r="EP221" s="19"/>
      <c r="EQ221" s="19"/>
      <c r="ER221" s="19"/>
      <c r="ES221" s="19"/>
      <c r="ET221" s="19"/>
      <c r="EU221" s="19"/>
      <c r="EV221" s="19"/>
      <c r="EW221" s="19"/>
      <c r="EX221" s="19"/>
      <c r="EY221" s="19"/>
      <c r="EZ221" s="19"/>
      <c r="FA221" s="19"/>
      <c r="FB221" s="19"/>
      <c r="FC221" s="19"/>
      <c r="FD221" s="19"/>
      <c r="FE221" s="19"/>
      <c r="FF221" s="19"/>
      <c r="FG221" s="19"/>
      <c r="FH221" s="19"/>
      <c r="FI221" s="19"/>
      <c r="FJ221" s="19"/>
      <c r="FK221" s="19"/>
      <c r="FL221" s="19"/>
      <c r="FM221" s="19"/>
      <c r="FN221" s="19"/>
      <c r="FO221" s="19"/>
      <c r="FP221" s="19"/>
      <c r="FQ221" s="19"/>
      <c r="FR221" s="19"/>
      <c r="FS221" s="19"/>
      <c r="FT221" s="19"/>
      <c r="FU221" s="19"/>
      <c r="FV221" s="19"/>
      <c r="FW221" s="19"/>
      <c r="FX221" s="19"/>
      <c r="FY221" s="19"/>
      <c r="FZ221" s="19"/>
      <c r="GA221" s="19"/>
      <c r="GB221" s="19"/>
      <c r="GC221" s="19"/>
      <c r="GD221" s="19"/>
      <c r="GE221" s="19"/>
      <c r="GF221" s="19"/>
      <c r="GG221" s="19"/>
      <c r="GH221" s="19"/>
      <c r="GI221" s="19"/>
      <c r="GJ221" s="19"/>
      <c r="GK221" s="19"/>
      <c r="GL221" s="19"/>
      <c r="GM221" s="19"/>
      <c r="GN221" s="19"/>
      <c r="GO221" s="19"/>
      <c r="GP221" s="19"/>
      <c r="GQ221" s="19"/>
      <c r="GR221" s="19"/>
      <c r="GS221" s="19"/>
      <c r="GT221" s="19"/>
      <c r="GU221" s="19"/>
      <c r="GV221" s="19"/>
      <c r="GW221" s="19"/>
      <c r="GX221" s="19"/>
    </row>
    <row r="222" spans="1:206" s="1" customFormat="1" x14ac:dyDescent="0.25">
      <c r="A222" s="68" t="str">
        <f>IF(F222&lt;&gt;"",1+MAX($A$8:A216),"")</f>
        <v/>
      </c>
      <c r="B222" s="28"/>
      <c r="C222" s="29"/>
      <c r="D222" s="65"/>
      <c r="E222" s="44"/>
      <c r="F222" s="14"/>
      <c r="G222" s="18"/>
      <c r="H222" s="14"/>
      <c r="I222" s="15"/>
      <c r="J222" s="15"/>
      <c r="K222" s="15"/>
      <c r="L222" s="15"/>
      <c r="M222" s="126"/>
      <c r="N222" s="147"/>
      <c r="O222" s="143"/>
      <c r="P222" s="16"/>
      <c r="Q222" s="16"/>
      <c r="U222" s="16"/>
      <c r="V222" s="16"/>
      <c r="W222" s="16"/>
      <c r="X222" s="16"/>
      <c r="Y222" s="16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  <c r="DK222" s="19"/>
      <c r="DL222" s="19"/>
      <c r="DM222" s="19"/>
      <c r="DN222" s="19"/>
      <c r="DO222" s="19"/>
      <c r="DP222" s="19"/>
      <c r="DQ222" s="19"/>
      <c r="DR222" s="19"/>
      <c r="DS222" s="19"/>
      <c r="DT222" s="19"/>
      <c r="DU222" s="19"/>
      <c r="DV222" s="19"/>
      <c r="DW222" s="19"/>
      <c r="DX222" s="19"/>
      <c r="DY222" s="19"/>
      <c r="DZ222" s="19"/>
      <c r="EA222" s="19"/>
      <c r="EB222" s="19"/>
      <c r="EC222" s="19"/>
      <c r="ED222" s="19"/>
      <c r="EE222" s="19"/>
      <c r="EF222" s="19"/>
      <c r="EG222" s="19"/>
      <c r="EH222" s="19"/>
      <c r="EI222" s="19"/>
      <c r="EJ222" s="19"/>
      <c r="EK222" s="19"/>
      <c r="EL222" s="19"/>
      <c r="EM222" s="19"/>
      <c r="EN222" s="19"/>
      <c r="EO222" s="19"/>
      <c r="EP222" s="19"/>
      <c r="EQ222" s="19"/>
      <c r="ER222" s="19"/>
      <c r="ES222" s="19"/>
      <c r="ET222" s="19"/>
      <c r="EU222" s="19"/>
      <c r="EV222" s="19"/>
      <c r="EW222" s="19"/>
      <c r="EX222" s="19"/>
      <c r="EY222" s="19"/>
      <c r="EZ222" s="19"/>
      <c r="FA222" s="19"/>
      <c r="FB222" s="19"/>
      <c r="FC222" s="19"/>
      <c r="FD222" s="19"/>
      <c r="FE222" s="19"/>
      <c r="FF222" s="19"/>
      <c r="FG222" s="19"/>
      <c r="FH222" s="19"/>
      <c r="FI222" s="19"/>
      <c r="FJ222" s="19"/>
      <c r="FK222" s="19"/>
      <c r="FL222" s="19"/>
      <c r="FM222" s="19"/>
      <c r="FN222" s="19"/>
      <c r="FO222" s="19"/>
      <c r="FP222" s="19"/>
      <c r="FQ222" s="19"/>
      <c r="FR222" s="19"/>
      <c r="FS222" s="19"/>
      <c r="FT222" s="19"/>
      <c r="FU222" s="19"/>
      <c r="FV222" s="19"/>
      <c r="FW222" s="19"/>
      <c r="FX222" s="19"/>
      <c r="FY222" s="19"/>
      <c r="FZ222" s="19"/>
      <c r="GA222" s="19"/>
      <c r="GB222" s="19"/>
      <c r="GC222" s="19"/>
      <c r="GD222" s="19"/>
      <c r="GE222" s="19"/>
      <c r="GF222" s="19"/>
      <c r="GG222" s="19"/>
      <c r="GH222" s="19"/>
      <c r="GI222" s="19"/>
      <c r="GJ222" s="19"/>
      <c r="GK222" s="19"/>
      <c r="GL222" s="19"/>
      <c r="GM222" s="19"/>
      <c r="GN222" s="19"/>
      <c r="GO222" s="19"/>
      <c r="GP222" s="19"/>
      <c r="GQ222" s="19"/>
      <c r="GR222" s="19"/>
      <c r="GS222" s="19"/>
      <c r="GT222" s="19"/>
      <c r="GU222" s="19"/>
      <c r="GV222" s="19"/>
      <c r="GW222" s="19"/>
      <c r="GX222" s="19"/>
    </row>
    <row r="223" spans="1:206" s="19" customFormat="1" ht="16.5" thickBot="1" x14ac:dyDescent="0.3">
      <c r="A223" s="68" t="str">
        <f>IF(F223&lt;&gt;"",1+MAX($A$8:A164),"")</f>
        <v/>
      </c>
      <c r="B223" s="28"/>
      <c r="C223" s="29"/>
      <c r="D223" s="62"/>
      <c r="E223" s="55"/>
      <c r="F223" s="33"/>
      <c r="G223" s="18"/>
      <c r="H223" s="14"/>
      <c r="I223" s="32"/>
      <c r="J223" s="32"/>
      <c r="K223" s="32"/>
      <c r="L223" s="32"/>
      <c r="M223" s="56"/>
      <c r="N223" s="48"/>
      <c r="O223" s="45"/>
      <c r="P223" s="16"/>
      <c r="Q223" s="16"/>
      <c r="R223" s="1"/>
      <c r="S223" s="1"/>
      <c r="T223" s="1"/>
      <c r="U223" s="16"/>
      <c r="V223" s="16"/>
      <c r="W223" s="16"/>
      <c r="X223" s="16"/>
      <c r="Y223" s="16"/>
    </row>
    <row r="224" spans="1:206" ht="16.5" thickBot="1" x14ac:dyDescent="0.3">
      <c r="A224" s="169" t="s">
        <v>14</v>
      </c>
      <c r="B224" s="170"/>
      <c r="C224" s="170"/>
      <c r="D224" s="170"/>
      <c r="E224" s="171"/>
      <c r="F224" s="172"/>
      <c r="G224" s="172"/>
      <c r="H224" s="172"/>
      <c r="I224" s="173"/>
      <c r="J224" s="173"/>
      <c r="K224" s="173"/>
      <c r="L224" s="173"/>
      <c r="M224" s="173"/>
      <c r="N224" s="174">
        <f>SUM(N147:N223)</f>
        <v>0</v>
      </c>
      <c r="O224" s="185">
        <f>SUM(O147:O223)</f>
        <v>0</v>
      </c>
    </row>
    <row r="225" spans="1:206" ht="16.5" thickBot="1" x14ac:dyDescent="0.3">
      <c r="A225" s="175" t="s">
        <v>21</v>
      </c>
      <c r="B225" s="176"/>
      <c r="C225" s="176"/>
      <c r="D225" s="176"/>
      <c r="E225" s="177"/>
      <c r="F225" s="178"/>
      <c r="G225" s="178"/>
      <c r="H225" s="178"/>
      <c r="I225" s="179"/>
      <c r="J225" s="179"/>
      <c r="K225" s="179"/>
      <c r="L225" s="180"/>
      <c r="M225" s="69">
        <f>M$145</f>
        <v>0.2</v>
      </c>
      <c r="N225" s="181">
        <f>N224*M225</f>
        <v>0</v>
      </c>
      <c r="O225" s="186">
        <f>O224*M225</f>
        <v>0</v>
      </c>
    </row>
    <row r="226" spans="1:206" s="58" customFormat="1" ht="19.5" thickBot="1" x14ac:dyDescent="0.35">
      <c r="A226" s="152" t="s">
        <v>35</v>
      </c>
      <c r="B226" s="153"/>
      <c r="C226" s="182"/>
      <c r="D226" s="155"/>
      <c r="E226" s="156"/>
      <c r="F226" s="157"/>
      <c r="G226" s="157"/>
      <c r="H226" s="157"/>
      <c r="I226" s="157"/>
      <c r="J226" s="158"/>
      <c r="K226" s="158"/>
      <c r="L226" s="158"/>
      <c r="M226" s="158"/>
      <c r="N226" s="187">
        <f>(SUM(N224:N225))</f>
        <v>0</v>
      </c>
      <c r="O226" s="187">
        <f>SUM(O224:O225)</f>
        <v>0</v>
      </c>
      <c r="P226" s="16"/>
      <c r="Q226" s="16"/>
      <c r="R226" s="1"/>
      <c r="S226" s="1"/>
      <c r="T226" s="1"/>
      <c r="U226" s="16"/>
      <c r="V226" s="16"/>
      <c r="W226" s="16"/>
      <c r="X226" s="16"/>
      <c r="Y226" s="16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  <c r="DK226" s="19"/>
      <c r="DL226" s="19"/>
      <c r="DM226" s="19"/>
      <c r="DN226" s="19"/>
      <c r="DO226" s="19"/>
      <c r="DP226" s="19"/>
      <c r="DQ226" s="19"/>
      <c r="DR226" s="19"/>
      <c r="DS226" s="19"/>
      <c r="DT226" s="19"/>
      <c r="DU226" s="19"/>
      <c r="DV226" s="19"/>
      <c r="DW226" s="19"/>
      <c r="DX226" s="19"/>
      <c r="DY226" s="19"/>
      <c r="DZ226" s="19"/>
      <c r="EA226" s="19"/>
      <c r="EB226" s="19"/>
      <c r="EC226" s="19"/>
      <c r="ED226" s="19"/>
      <c r="EE226" s="19"/>
      <c r="EF226" s="19"/>
      <c r="EG226" s="19"/>
      <c r="EH226" s="19"/>
      <c r="EI226" s="19"/>
      <c r="EJ226" s="19"/>
      <c r="EK226" s="19"/>
      <c r="EL226" s="19"/>
      <c r="EM226" s="19"/>
      <c r="EN226" s="19"/>
      <c r="EO226" s="19"/>
      <c r="EP226" s="19"/>
      <c r="EQ226" s="19"/>
      <c r="ER226" s="19"/>
      <c r="ES226" s="19"/>
      <c r="ET226" s="19"/>
      <c r="EU226" s="19"/>
      <c r="EV226" s="19"/>
      <c r="EW226" s="19"/>
      <c r="EX226" s="19"/>
      <c r="EY226" s="19"/>
      <c r="EZ226" s="19"/>
      <c r="FA226" s="19"/>
      <c r="FB226" s="19"/>
      <c r="FC226" s="19"/>
      <c r="FD226" s="19"/>
      <c r="FE226" s="19"/>
      <c r="FF226" s="19"/>
      <c r="FG226" s="19"/>
      <c r="FH226" s="19"/>
      <c r="FI226" s="19"/>
      <c r="FJ226" s="19"/>
      <c r="FK226" s="19"/>
      <c r="FL226" s="19"/>
      <c r="FM226" s="19"/>
      <c r="FN226" s="19"/>
      <c r="FO226" s="19"/>
      <c r="FP226" s="19"/>
      <c r="FQ226" s="19"/>
      <c r="FR226" s="19"/>
      <c r="FS226" s="19"/>
      <c r="FT226" s="19"/>
      <c r="FU226" s="19"/>
      <c r="FV226" s="19"/>
      <c r="FW226" s="19"/>
      <c r="FX226" s="19"/>
      <c r="FY226" s="19"/>
      <c r="FZ226" s="19"/>
      <c r="GA226" s="19"/>
      <c r="GB226" s="19"/>
      <c r="GC226" s="19"/>
      <c r="GD226" s="19"/>
      <c r="GE226" s="19"/>
      <c r="GF226" s="19"/>
      <c r="GG226" s="19"/>
      <c r="GH226" s="19"/>
      <c r="GI226" s="19"/>
      <c r="GJ226" s="19"/>
      <c r="GK226" s="19"/>
      <c r="GL226" s="19"/>
      <c r="GM226" s="19"/>
      <c r="GN226" s="19"/>
      <c r="GO226" s="19"/>
      <c r="GP226" s="19"/>
      <c r="GQ226" s="19"/>
      <c r="GR226" s="19"/>
      <c r="GS226" s="19"/>
      <c r="GT226" s="19"/>
      <c r="GU226" s="19"/>
      <c r="GV226" s="19"/>
      <c r="GW226" s="19"/>
      <c r="GX226" s="19"/>
    </row>
    <row r="227" spans="1:206" s="11" customFormat="1" ht="19.5" thickBot="1" x14ac:dyDescent="0.3">
      <c r="A227" s="163" t="str">
        <f>IF(F227&lt;&gt;"",1+MAX($A$8:A228),"")</f>
        <v/>
      </c>
      <c r="B227" s="164"/>
      <c r="C227" s="164"/>
      <c r="D227" s="165"/>
      <c r="E227" s="166" t="s">
        <v>64</v>
      </c>
      <c r="F227" s="167"/>
      <c r="G227" s="167"/>
      <c r="H227" s="167"/>
      <c r="I227" s="164"/>
      <c r="J227" s="164"/>
      <c r="K227" s="164"/>
      <c r="L227" s="164"/>
      <c r="M227" s="164"/>
      <c r="N227" s="168"/>
      <c r="O227" s="9"/>
      <c r="P227" s="10"/>
      <c r="Q227" s="10"/>
      <c r="R227" s="1"/>
      <c r="S227" s="1"/>
      <c r="T227" s="1"/>
      <c r="U227" s="12"/>
      <c r="V227" s="12"/>
      <c r="W227" s="12"/>
      <c r="X227" s="12"/>
      <c r="Y227" s="12"/>
      <c r="Z227" s="13"/>
    </row>
    <row r="228" spans="1:206" s="11" customFormat="1" ht="19.5" thickBot="1" x14ac:dyDescent="0.3">
      <c r="A228" s="68" t="str">
        <f>IF(F228&lt;&gt;"",1+MAX($A$8:A226),"")</f>
        <v/>
      </c>
      <c r="B228" s="133"/>
      <c r="C228" s="134"/>
      <c r="D228" s="135"/>
      <c r="E228" s="136" t="s">
        <v>65</v>
      </c>
      <c r="F228" s="137"/>
      <c r="G228" s="137"/>
      <c r="H228" s="137"/>
      <c r="I228" s="134"/>
      <c r="J228" s="134"/>
      <c r="K228" s="134"/>
      <c r="L228" s="134"/>
      <c r="M228" s="134"/>
      <c r="N228" s="138"/>
      <c r="O228" s="9"/>
      <c r="P228" s="10"/>
      <c r="Q228" s="10"/>
      <c r="R228" s="1"/>
      <c r="S228" s="1"/>
      <c r="T228" s="1"/>
      <c r="U228" s="12"/>
      <c r="V228" s="12"/>
      <c r="W228" s="12"/>
      <c r="X228" s="12"/>
      <c r="Y228" s="12"/>
      <c r="Z228" s="13"/>
    </row>
    <row r="229" spans="1:206" s="11" customFormat="1" ht="16.5" thickBot="1" x14ac:dyDescent="0.3">
      <c r="A229" s="68" t="str">
        <f>IF(F229&lt;&gt;"",1+MAX(#REF!),"")</f>
        <v/>
      </c>
      <c r="B229" s="54"/>
      <c r="C229" s="25"/>
      <c r="D229" s="41"/>
      <c r="E229" s="42" t="s">
        <v>65</v>
      </c>
      <c r="F229" s="43"/>
      <c r="G229" s="26"/>
      <c r="H229" s="27"/>
      <c r="I229" s="27"/>
      <c r="J229" s="27"/>
      <c r="K229" s="27"/>
      <c r="L229" s="27"/>
      <c r="M229" s="27"/>
      <c r="N229" s="47"/>
      <c r="O229" s="9"/>
      <c r="P229" s="10"/>
      <c r="Q229" s="10"/>
      <c r="R229" s="1"/>
      <c r="S229" s="1"/>
      <c r="T229" s="1"/>
      <c r="U229" s="12"/>
      <c r="V229" s="12"/>
      <c r="W229" s="12"/>
      <c r="X229" s="12"/>
      <c r="Y229" s="12"/>
      <c r="Z229" s="13"/>
    </row>
    <row r="230" spans="1:206" s="19" customFormat="1" x14ac:dyDescent="0.25">
      <c r="A230" s="68">
        <f>IF(F230&lt;&gt;"",1+MAX($A$8:A229),"")</f>
        <v>54</v>
      </c>
      <c r="B230" s="28" t="s">
        <v>36</v>
      </c>
      <c r="C230" s="29" t="s">
        <v>74</v>
      </c>
      <c r="D230" s="132"/>
      <c r="E230" s="17" t="s">
        <v>66</v>
      </c>
      <c r="F230" s="86">
        <f>692.5-(3*3)</f>
        <v>683.5</v>
      </c>
      <c r="G230" s="18">
        <v>0.1</v>
      </c>
      <c r="H230" s="14">
        <f t="shared" ref="H230" si="111">F230*(1+G230)</f>
        <v>751.85</v>
      </c>
      <c r="I230" s="15" t="s">
        <v>15</v>
      </c>
      <c r="J230" s="124">
        <f t="shared" ref="J230:L230" si="112">J$12</f>
        <v>0</v>
      </c>
      <c r="K230" s="124">
        <f t="shared" si="112"/>
        <v>0</v>
      </c>
      <c r="L230" s="124">
        <f t="shared" si="112"/>
        <v>0</v>
      </c>
      <c r="M230" s="52">
        <f>L230+K230+J230</f>
        <v>0</v>
      </c>
      <c r="N230" s="48">
        <f>M230*H230</f>
        <v>0</v>
      </c>
      <c r="O230" s="45"/>
      <c r="P230" s="16"/>
      <c r="Q230" s="16"/>
      <c r="R230" s="1"/>
      <c r="S230" s="1"/>
      <c r="T230" s="1"/>
      <c r="U230" s="16"/>
      <c r="V230" s="16"/>
      <c r="W230" s="16"/>
      <c r="X230" s="16"/>
      <c r="Y230" s="16"/>
    </row>
    <row r="231" spans="1:206" s="19" customFormat="1" x14ac:dyDescent="0.25">
      <c r="A231" s="68" t="str">
        <f>IF(F231&lt;&gt;"",1+MAX($A$8:A230),"")</f>
        <v/>
      </c>
      <c r="B231" s="28"/>
      <c r="C231" s="29"/>
      <c r="D231" s="132"/>
      <c r="E231" s="55"/>
      <c r="F231" s="33"/>
      <c r="G231" s="18"/>
      <c r="H231" s="14"/>
      <c r="I231" s="32"/>
      <c r="J231" s="32"/>
      <c r="K231" s="32"/>
      <c r="L231" s="32"/>
      <c r="M231" s="56"/>
      <c r="N231" s="48"/>
      <c r="O231" s="45"/>
      <c r="P231" s="16"/>
      <c r="Q231" s="16"/>
      <c r="R231" s="1"/>
      <c r="S231" s="1"/>
      <c r="T231" s="1"/>
      <c r="U231" s="16"/>
      <c r="V231" s="16"/>
      <c r="W231" s="16"/>
      <c r="X231" s="16"/>
      <c r="Y231" s="16"/>
    </row>
    <row r="232" spans="1:206" s="19" customFormat="1" x14ac:dyDescent="0.25">
      <c r="A232" s="68" t="str">
        <f>IF(F232&lt;&gt;"",1+MAX($A$8:A231),"")</f>
        <v/>
      </c>
      <c r="B232" s="28"/>
      <c r="C232" s="29"/>
      <c r="D232" s="132"/>
      <c r="E232" s="51" t="s">
        <v>22</v>
      </c>
      <c r="F232" s="33"/>
      <c r="G232" s="18"/>
      <c r="H232" s="14"/>
      <c r="I232" s="32"/>
      <c r="J232" s="32"/>
      <c r="K232" s="32"/>
      <c r="L232" s="32"/>
      <c r="M232" s="56"/>
      <c r="N232" s="48"/>
      <c r="O232" s="45"/>
      <c r="P232" s="16"/>
      <c r="Q232" s="16"/>
      <c r="R232" s="1"/>
      <c r="S232" s="1"/>
      <c r="T232" s="1"/>
      <c r="U232" s="16"/>
      <c r="V232" s="16"/>
      <c r="W232" s="16"/>
      <c r="X232" s="16"/>
      <c r="Y232" s="16"/>
    </row>
    <row r="233" spans="1:206" s="19" customFormat="1" x14ac:dyDescent="0.25">
      <c r="A233" s="68">
        <f>IF(F233&lt;&gt;"",1+MAX($A$8:A232),"")</f>
        <v>55</v>
      </c>
      <c r="B233" s="28" t="s">
        <v>36</v>
      </c>
      <c r="C233" s="29"/>
      <c r="D233" s="132"/>
      <c r="E233" s="17" t="s">
        <v>76</v>
      </c>
      <c r="F233" s="86">
        <f>692.5-(3*3)</f>
        <v>683.5</v>
      </c>
      <c r="G233" s="18">
        <v>0.1</v>
      </c>
      <c r="H233" s="14">
        <f t="shared" ref="H233" si="113">F233*(1+G233)</f>
        <v>751.85</v>
      </c>
      <c r="I233" s="15" t="s">
        <v>15</v>
      </c>
      <c r="J233" s="97">
        <v>0</v>
      </c>
      <c r="K233" s="97">
        <v>0</v>
      </c>
      <c r="L233" s="97">
        <v>0</v>
      </c>
      <c r="M233" s="52">
        <f t="shared" ref="M233" si="114">L233+K233+J233</f>
        <v>0</v>
      </c>
      <c r="N233" s="48">
        <f t="shared" ref="N233" si="115">M233*H233</f>
        <v>0</v>
      </c>
      <c r="O233" s="45"/>
      <c r="P233" s="16"/>
      <c r="Q233" s="16"/>
      <c r="R233" s="1"/>
      <c r="S233" s="1"/>
      <c r="T233" s="1"/>
      <c r="U233" s="16"/>
      <c r="V233" s="16"/>
      <c r="W233" s="16"/>
      <c r="X233" s="16"/>
      <c r="Y233" s="16"/>
    </row>
    <row r="234" spans="1:206" s="1" customFormat="1" ht="16.5" thickBot="1" x14ac:dyDescent="0.3">
      <c r="A234" s="68" t="str">
        <f>IF(F234&lt;&gt;"",1+MAX($A$8:A233),"")</f>
        <v/>
      </c>
      <c r="B234" s="28"/>
      <c r="C234" s="28"/>
      <c r="D234" s="129"/>
      <c r="E234" s="30"/>
      <c r="F234" s="21"/>
      <c r="G234" s="20"/>
      <c r="H234" s="21"/>
      <c r="I234" s="31"/>
      <c r="J234" s="31"/>
      <c r="K234" s="31"/>
      <c r="L234" s="31"/>
      <c r="M234" s="34"/>
      <c r="N234" s="49"/>
      <c r="O234" s="64"/>
    </row>
    <row r="235" spans="1:206" s="1" customFormat="1" ht="16.5" thickBot="1" x14ac:dyDescent="0.3">
      <c r="A235" s="68" t="str">
        <f>IF(F235&lt;&gt;"",1+MAX($A$8:A234),"")</f>
        <v/>
      </c>
      <c r="B235" s="28"/>
      <c r="C235" s="29"/>
      <c r="D235" s="144"/>
      <c r="E235" s="44" t="s">
        <v>67</v>
      </c>
      <c r="F235" s="23"/>
      <c r="G235" s="22"/>
      <c r="H235" s="23"/>
      <c r="I235" s="32"/>
      <c r="J235" s="32"/>
      <c r="K235" s="32"/>
      <c r="L235" s="32"/>
      <c r="M235" s="66"/>
      <c r="N235" s="50"/>
      <c r="O235" s="46">
        <f>SUM(N229:N234)</f>
        <v>0</v>
      </c>
    </row>
    <row r="236" spans="1:206" s="1" customFormat="1" ht="16.5" thickBot="1" x14ac:dyDescent="0.3">
      <c r="A236" s="68" t="str">
        <f>IF(F236&lt;&gt;"",1+MAX($A$8:A235),"")</f>
        <v/>
      </c>
      <c r="B236" s="28"/>
      <c r="C236" s="29"/>
      <c r="D236" s="141"/>
      <c r="E236" s="140"/>
      <c r="F236" s="130"/>
      <c r="G236" s="22"/>
      <c r="H236" s="23"/>
      <c r="I236" s="32"/>
      <c r="J236" s="32"/>
      <c r="K236" s="32"/>
      <c r="L236" s="32"/>
      <c r="M236" s="66"/>
      <c r="N236" s="50"/>
      <c r="O236" s="87"/>
    </row>
    <row r="237" spans="1:206" s="119" customFormat="1" ht="16.5" thickBot="1" x14ac:dyDescent="0.3">
      <c r="A237" s="68" t="str">
        <f>IF(F237&lt;&gt;"",1+MAX($A$8:A236),"")</f>
        <v/>
      </c>
      <c r="B237" s="96"/>
      <c r="C237" s="114"/>
      <c r="D237" s="115"/>
      <c r="E237" s="42" t="s">
        <v>71</v>
      </c>
      <c r="F237" s="116"/>
      <c r="G237" s="117"/>
      <c r="H237" s="93"/>
      <c r="I237" s="93"/>
      <c r="J237" s="93"/>
      <c r="K237" s="93"/>
      <c r="L237" s="93"/>
      <c r="M237" s="93"/>
      <c r="N237" s="118"/>
      <c r="O237" s="9"/>
    </row>
    <row r="238" spans="1:206" x14ac:dyDescent="0.25">
      <c r="A238" s="68" t="str">
        <f>IF(F238&lt;&gt;"",1+MAX($A$8:A237),"")</f>
        <v/>
      </c>
      <c r="B238" s="88"/>
      <c r="C238" s="89"/>
      <c r="D238" s="85"/>
      <c r="E238" s="139"/>
      <c r="F238" s="90"/>
      <c r="G238" s="91"/>
      <c r="H238" s="92"/>
      <c r="I238" s="93"/>
      <c r="J238" s="93"/>
      <c r="K238" s="93"/>
      <c r="L238" s="93"/>
      <c r="M238" s="94"/>
      <c r="N238" s="95"/>
      <c r="O238" s="45"/>
    </row>
    <row r="239" spans="1:206" x14ac:dyDescent="0.25">
      <c r="A239" s="68" t="str">
        <f>IF(F239&lt;&gt;"",1+MAX($A$8:A238),"")</f>
        <v/>
      </c>
      <c r="B239" s="88"/>
      <c r="C239" s="89"/>
      <c r="D239" s="120"/>
      <c r="E239" s="142" t="s">
        <v>72</v>
      </c>
      <c r="F239" s="92"/>
      <c r="G239" s="91"/>
      <c r="H239" s="92"/>
      <c r="I239" s="93"/>
      <c r="J239" s="93"/>
      <c r="K239" s="93"/>
      <c r="L239" s="93"/>
      <c r="M239" s="94"/>
      <c r="N239" s="95"/>
      <c r="O239" s="45"/>
    </row>
    <row r="240" spans="1:206" x14ac:dyDescent="0.25">
      <c r="A240" s="68">
        <f>IF(F240&lt;&gt;"",1+MAX($A$8:A239),"")</f>
        <v>56</v>
      </c>
      <c r="B240" s="28" t="s">
        <v>36</v>
      </c>
      <c r="C240" s="29" t="s">
        <v>74</v>
      </c>
      <c r="D240" s="120"/>
      <c r="E240" s="17" t="s">
        <v>73</v>
      </c>
      <c r="F240" s="123">
        <v>74.099999999999994</v>
      </c>
      <c r="G240" s="91">
        <v>0.1</v>
      </c>
      <c r="H240" s="92">
        <f t="shared" ref="H240" si="116">F240*(1+G240)</f>
        <v>81.510000000000005</v>
      </c>
      <c r="I240" s="88" t="s">
        <v>16</v>
      </c>
      <c r="J240" s="97">
        <v>0</v>
      </c>
      <c r="K240" s="97">
        <v>0</v>
      </c>
      <c r="L240" s="97">
        <v>0</v>
      </c>
      <c r="M240" s="98">
        <f t="shared" ref="M240" si="117">L240+K240+J240</f>
        <v>0</v>
      </c>
      <c r="N240" s="95">
        <f t="shared" ref="N240" si="118">M240*H240</f>
        <v>0</v>
      </c>
      <c r="O240" s="45"/>
    </row>
    <row r="241" spans="1:206" s="1" customFormat="1" ht="16.5" thickBot="1" x14ac:dyDescent="0.3">
      <c r="A241" s="68" t="str">
        <f>IF(F241&lt;&gt;"",1+MAX($A$8:A240),"")</f>
        <v/>
      </c>
      <c r="B241" s="28"/>
      <c r="C241" s="28"/>
      <c r="D241" s="129"/>
      <c r="E241" s="59"/>
      <c r="F241" s="127"/>
      <c r="G241" s="20"/>
      <c r="H241" s="21"/>
      <c r="I241" s="31"/>
      <c r="J241" s="31"/>
      <c r="K241" s="31"/>
      <c r="L241" s="31"/>
      <c r="M241" s="34"/>
      <c r="N241" s="49"/>
      <c r="O241" s="64"/>
    </row>
    <row r="242" spans="1:206" s="1" customFormat="1" ht="16.5" thickBot="1" x14ac:dyDescent="0.3">
      <c r="A242" s="68" t="str">
        <f>IF(F242&lt;&gt;"",1+MAX($A$8:A241),"")</f>
        <v/>
      </c>
      <c r="B242" s="28"/>
      <c r="C242" s="29"/>
      <c r="D242" s="144"/>
      <c r="E242" s="44" t="s">
        <v>75</v>
      </c>
      <c r="F242" s="23"/>
      <c r="G242" s="22"/>
      <c r="H242" s="23"/>
      <c r="I242" s="32"/>
      <c r="J242" s="32"/>
      <c r="K242" s="32"/>
      <c r="L242" s="32"/>
      <c r="M242" s="66"/>
      <c r="N242" s="50"/>
      <c r="O242" s="46">
        <f>SUM(N239:N241)</f>
        <v>0</v>
      </c>
    </row>
    <row r="243" spans="1:206" s="19" customFormat="1" x14ac:dyDescent="0.25">
      <c r="A243" s="68" t="str">
        <f>IF(F243&lt;&gt;"",1+MAX($A$8:A242),"")</f>
        <v/>
      </c>
      <c r="B243" s="28"/>
      <c r="C243" s="29"/>
      <c r="D243" s="62"/>
      <c r="E243" s="55"/>
      <c r="F243" s="33"/>
      <c r="G243" s="18"/>
      <c r="H243" s="14"/>
      <c r="I243" s="32"/>
      <c r="J243" s="32"/>
      <c r="K243" s="32"/>
      <c r="L243" s="32"/>
      <c r="M243" s="56"/>
      <c r="N243" s="48"/>
      <c r="O243" s="67"/>
      <c r="P243" s="16"/>
      <c r="Q243" s="16"/>
      <c r="R243" s="1"/>
      <c r="S243" s="1"/>
      <c r="T243" s="1"/>
      <c r="U243" s="16"/>
      <c r="V243" s="16"/>
      <c r="W243" s="16"/>
      <c r="X243" s="16"/>
      <c r="Y243" s="16"/>
    </row>
    <row r="244" spans="1:206" x14ac:dyDescent="0.25">
      <c r="A244" s="68" t="str">
        <f>IF(F244&lt;&gt;"",1+MAX($A$8:A243),"")</f>
        <v/>
      </c>
      <c r="B244" s="88"/>
      <c r="C244" s="89"/>
      <c r="D244" s="120"/>
      <c r="E244" s="142" t="s">
        <v>77</v>
      </c>
      <c r="F244" s="92"/>
      <c r="G244" s="91"/>
      <c r="H244" s="92"/>
      <c r="I244" s="93"/>
      <c r="J244" s="93"/>
      <c r="K244" s="93"/>
      <c r="L244" s="93"/>
      <c r="M244" s="94"/>
      <c r="N244" s="95"/>
      <c r="O244" s="45"/>
    </row>
    <row r="245" spans="1:206" x14ac:dyDescent="0.25">
      <c r="A245" s="68">
        <f>IF(F245&lt;&gt;"",1+MAX($A$8:A244),"")</f>
        <v>57</v>
      </c>
      <c r="B245" s="28" t="s">
        <v>36</v>
      </c>
      <c r="C245" s="29" t="s">
        <v>74</v>
      </c>
      <c r="D245" s="120"/>
      <c r="E245" s="17" t="s">
        <v>78</v>
      </c>
      <c r="F245" s="123">
        <v>9.5</v>
      </c>
      <c r="G245" s="91">
        <v>0.1</v>
      </c>
      <c r="H245" s="92">
        <f t="shared" ref="H245" si="119">F245*(1+G245)</f>
        <v>10.450000000000001</v>
      </c>
      <c r="I245" s="88" t="s">
        <v>16</v>
      </c>
      <c r="J245" s="97">
        <v>0</v>
      </c>
      <c r="K245" s="97">
        <v>0</v>
      </c>
      <c r="L245" s="97">
        <v>0</v>
      </c>
      <c r="M245" s="98">
        <f t="shared" ref="M245" si="120">L245+K245+J245</f>
        <v>0</v>
      </c>
      <c r="N245" s="95">
        <f t="shared" ref="N245" si="121">M245*H245</f>
        <v>0</v>
      </c>
      <c r="O245" s="45"/>
    </row>
    <row r="246" spans="1:206" s="1" customFormat="1" ht="16.5" thickBot="1" x14ac:dyDescent="0.3">
      <c r="A246" s="68" t="str">
        <f>IF(F246&lt;&gt;"",1+MAX($A$8:A245),"")</f>
        <v/>
      </c>
      <c r="B246" s="28"/>
      <c r="C246" s="28"/>
      <c r="D246" s="129"/>
      <c r="E246" s="59"/>
      <c r="F246" s="127"/>
      <c r="G246" s="20"/>
      <c r="H246" s="21"/>
      <c r="I246" s="31"/>
      <c r="J246" s="31"/>
      <c r="K246" s="31"/>
      <c r="L246" s="31"/>
      <c r="M246" s="34"/>
      <c r="N246" s="49"/>
      <c r="O246" s="64"/>
    </row>
    <row r="247" spans="1:206" s="1" customFormat="1" ht="16.5" thickBot="1" x14ac:dyDescent="0.3">
      <c r="A247" s="68" t="str">
        <f>IF(F247&lt;&gt;"",1+MAX($A$8:A246),"")</f>
        <v/>
      </c>
      <c r="B247" s="28"/>
      <c r="C247" s="29"/>
      <c r="D247" s="144"/>
      <c r="E247" s="44" t="s">
        <v>79</v>
      </c>
      <c r="F247" s="23"/>
      <c r="G247" s="22"/>
      <c r="H247" s="23"/>
      <c r="I247" s="32"/>
      <c r="J247" s="32"/>
      <c r="K247" s="32"/>
      <c r="L247" s="32"/>
      <c r="M247" s="66"/>
      <c r="N247" s="50"/>
      <c r="O247" s="46">
        <f>SUM(N244:N246)</f>
        <v>0</v>
      </c>
    </row>
    <row r="248" spans="1:206" s="19" customFormat="1" ht="16.5" thickBot="1" x14ac:dyDescent="0.3">
      <c r="A248" s="68" t="str">
        <f>IF(F248&lt;&gt;"",1+MAX($A$8:A247),"")</f>
        <v/>
      </c>
      <c r="B248" s="28"/>
      <c r="C248" s="29"/>
      <c r="D248" s="62"/>
      <c r="E248" s="55"/>
      <c r="F248" s="33"/>
      <c r="G248" s="18"/>
      <c r="H248" s="14"/>
      <c r="I248" s="32"/>
      <c r="J248" s="32"/>
      <c r="K248" s="32"/>
      <c r="L248" s="32"/>
      <c r="M248" s="56"/>
      <c r="N248" s="48"/>
      <c r="O248" s="67"/>
      <c r="P248" s="16"/>
      <c r="Q248" s="16"/>
      <c r="R248" s="1"/>
      <c r="S248" s="1"/>
      <c r="T248" s="1"/>
      <c r="U248" s="16"/>
      <c r="V248" s="16"/>
      <c r="W248" s="16"/>
      <c r="X248" s="16"/>
      <c r="Y248" s="16"/>
    </row>
    <row r="249" spans="1:206" s="11" customFormat="1" ht="16.5" thickBot="1" x14ac:dyDescent="0.3">
      <c r="A249" s="68" t="str">
        <f>IF(F249&lt;&gt;"",1+MAX($A$8:A248),"")</f>
        <v/>
      </c>
      <c r="B249" s="24"/>
      <c r="C249" s="25"/>
      <c r="D249" s="61"/>
      <c r="E249" s="42" t="s">
        <v>29</v>
      </c>
      <c r="F249" s="43"/>
      <c r="G249" s="26"/>
      <c r="H249" s="27"/>
      <c r="I249" s="27"/>
      <c r="J249" s="27"/>
      <c r="K249" s="27"/>
      <c r="L249" s="27"/>
      <c r="M249" s="27"/>
      <c r="N249" s="47"/>
      <c r="O249" s="9"/>
      <c r="P249" s="10"/>
      <c r="Q249" s="10"/>
      <c r="R249" s="1"/>
      <c r="S249" s="1"/>
      <c r="T249" s="1"/>
      <c r="U249" s="12"/>
      <c r="V249" s="12"/>
      <c r="W249" s="12"/>
      <c r="X249" s="12"/>
      <c r="Y249" s="12"/>
      <c r="Z249" s="13"/>
    </row>
    <row r="250" spans="1:206" s="70" customFormat="1" x14ac:dyDescent="0.25">
      <c r="A250" s="68">
        <f>IF(F250&lt;&gt;"",1+MAX($A$8:A249),"")</f>
        <v>58</v>
      </c>
      <c r="B250" s="28" t="s">
        <v>36</v>
      </c>
      <c r="C250" s="29" t="s">
        <v>74</v>
      </c>
      <c r="D250" s="120"/>
      <c r="E250" s="121" t="s">
        <v>49</v>
      </c>
      <c r="F250" s="123">
        <f>74.1+12</f>
        <v>86.1</v>
      </c>
      <c r="G250" s="122">
        <v>0.1</v>
      </c>
      <c r="H250" s="123">
        <f>F250*(1+G250)</f>
        <v>94.710000000000008</v>
      </c>
      <c r="I250" s="96" t="s">
        <v>16</v>
      </c>
      <c r="J250" s="124">
        <f t="shared" ref="J250:L250" si="122">J$133</f>
        <v>0</v>
      </c>
      <c r="K250" s="124">
        <f t="shared" si="122"/>
        <v>0</v>
      </c>
      <c r="L250" s="124">
        <f t="shared" si="122"/>
        <v>0</v>
      </c>
      <c r="M250" s="124">
        <f t="shared" ref="M250" si="123">L250+K250+J250</f>
        <v>0</v>
      </c>
      <c r="N250" s="125">
        <f t="shared" ref="N250" si="124">M250*H250</f>
        <v>0</v>
      </c>
      <c r="O250" s="45"/>
    </row>
    <row r="251" spans="1:206" s="1" customFormat="1" ht="16.5" thickBot="1" x14ac:dyDescent="0.3">
      <c r="A251" s="68" t="str">
        <f>IF(F251&lt;&gt;"",1+MAX($A$8:A250),"")</f>
        <v/>
      </c>
      <c r="B251" s="28"/>
      <c r="C251" s="28"/>
      <c r="D251" s="63"/>
      <c r="E251" s="30"/>
      <c r="F251" s="21"/>
      <c r="G251" s="20"/>
      <c r="H251" s="21"/>
      <c r="I251" s="31"/>
      <c r="J251" s="31"/>
      <c r="K251" s="31"/>
      <c r="L251" s="31"/>
      <c r="M251" s="34"/>
      <c r="N251" s="49"/>
      <c r="O251" s="64"/>
      <c r="P251" s="16"/>
      <c r="Q251" s="16"/>
      <c r="U251" s="16"/>
      <c r="V251" s="16"/>
      <c r="W251" s="16"/>
      <c r="X251" s="16"/>
      <c r="Y251" s="16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/>
      <c r="CK251" s="19"/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  <c r="CW251" s="19"/>
      <c r="CX251" s="19"/>
      <c r="CY251" s="19"/>
      <c r="CZ251" s="19"/>
      <c r="DA251" s="19"/>
      <c r="DB251" s="19"/>
      <c r="DC251" s="19"/>
      <c r="DD251" s="19"/>
      <c r="DE251" s="19"/>
      <c r="DF251" s="19"/>
      <c r="DG251" s="19"/>
      <c r="DH251" s="19"/>
      <c r="DI251" s="19"/>
      <c r="DJ251" s="19"/>
      <c r="DK251" s="19"/>
      <c r="DL251" s="19"/>
      <c r="DM251" s="19"/>
      <c r="DN251" s="19"/>
      <c r="DO251" s="19"/>
      <c r="DP251" s="19"/>
      <c r="DQ251" s="19"/>
      <c r="DR251" s="19"/>
      <c r="DS251" s="19"/>
      <c r="DT251" s="19"/>
      <c r="DU251" s="19"/>
      <c r="DV251" s="19"/>
      <c r="DW251" s="19"/>
      <c r="DX251" s="19"/>
      <c r="DY251" s="19"/>
      <c r="DZ251" s="19"/>
      <c r="EA251" s="19"/>
      <c r="EB251" s="19"/>
      <c r="EC251" s="19"/>
      <c r="ED251" s="19"/>
      <c r="EE251" s="19"/>
      <c r="EF251" s="19"/>
      <c r="EG251" s="19"/>
      <c r="EH251" s="19"/>
      <c r="EI251" s="19"/>
      <c r="EJ251" s="19"/>
      <c r="EK251" s="19"/>
      <c r="EL251" s="19"/>
      <c r="EM251" s="19"/>
      <c r="EN251" s="19"/>
      <c r="EO251" s="19"/>
      <c r="EP251" s="19"/>
      <c r="EQ251" s="19"/>
      <c r="ER251" s="19"/>
      <c r="ES251" s="19"/>
      <c r="ET251" s="19"/>
      <c r="EU251" s="19"/>
      <c r="EV251" s="19"/>
      <c r="EW251" s="19"/>
      <c r="EX251" s="19"/>
      <c r="EY251" s="19"/>
      <c r="EZ251" s="19"/>
      <c r="FA251" s="19"/>
      <c r="FB251" s="19"/>
      <c r="FC251" s="19"/>
      <c r="FD251" s="19"/>
      <c r="FE251" s="19"/>
      <c r="FF251" s="19"/>
      <c r="FG251" s="19"/>
      <c r="FH251" s="19"/>
      <c r="FI251" s="19"/>
      <c r="FJ251" s="19"/>
      <c r="FK251" s="19"/>
      <c r="FL251" s="19"/>
      <c r="FM251" s="19"/>
      <c r="FN251" s="19"/>
      <c r="FO251" s="19"/>
      <c r="FP251" s="19"/>
      <c r="FQ251" s="19"/>
      <c r="FR251" s="19"/>
      <c r="FS251" s="19"/>
      <c r="FT251" s="19"/>
      <c r="FU251" s="19"/>
      <c r="FV251" s="19"/>
      <c r="FW251" s="19"/>
      <c r="FX251" s="19"/>
      <c r="FY251" s="19"/>
      <c r="FZ251" s="19"/>
      <c r="GA251" s="19"/>
      <c r="GB251" s="19"/>
      <c r="GC251" s="19"/>
      <c r="GD251" s="19"/>
      <c r="GE251" s="19"/>
      <c r="GF251" s="19"/>
      <c r="GG251" s="19"/>
      <c r="GH251" s="19"/>
      <c r="GI251" s="19"/>
      <c r="GJ251" s="19"/>
      <c r="GK251" s="19"/>
      <c r="GL251" s="19"/>
      <c r="GM251" s="19"/>
      <c r="GN251" s="19"/>
      <c r="GO251" s="19"/>
      <c r="GP251" s="19"/>
      <c r="GQ251" s="19"/>
      <c r="GR251" s="19"/>
      <c r="GS251" s="19"/>
      <c r="GT251" s="19"/>
      <c r="GU251" s="19"/>
      <c r="GV251" s="19"/>
      <c r="GW251" s="19"/>
      <c r="GX251" s="19"/>
    </row>
    <row r="252" spans="1:206" s="1" customFormat="1" ht="16.5" thickBot="1" x14ac:dyDescent="0.3">
      <c r="A252" s="68" t="str">
        <f>IF(F252&lt;&gt;"",1+MAX($A$8:A251),"")</f>
        <v/>
      </c>
      <c r="B252" s="28"/>
      <c r="C252" s="29"/>
      <c r="D252" s="65"/>
      <c r="E252" s="44" t="s">
        <v>24</v>
      </c>
      <c r="F252" s="23"/>
      <c r="G252" s="22"/>
      <c r="H252" s="23"/>
      <c r="I252" s="32"/>
      <c r="J252" s="32"/>
      <c r="K252" s="32"/>
      <c r="L252" s="32"/>
      <c r="M252" s="66"/>
      <c r="N252" s="50"/>
      <c r="O252" s="46">
        <f>SUM(N249:N251)</f>
        <v>0</v>
      </c>
      <c r="P252" s="16"/>
      <c r="Q252" s="16"/>
      <c r="U252" s="16"/>
      <c r="V252" s="16"/>
      <c r="W252" s="16"/>
      <c r="X252" s="16"/>
      <c r="Y252" s="16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  <c r="CW252" s="19"/>
      <c r="CX252" s="19"/>
      <c r="CY252" s="19"/>
      <c r="CZ252" s="19"/>
      <c r="DA252" s="19"/>
      <c r="DB252" s="19"/>
      <c r="DC252" s="19"/>
      <c r="DD252" s="19"/>
      <c r="DE252" s="19"/>
      <c r="DF252" s="19"/>
      <c r="DG252" s="19"/>
      <c r="DH252" s="19"/>
      <c r="DI252" s="19"/>
      <c r="DJ252" s="19"/>
      <c r="DK252" s="19"/>
      <c r="DL252" s="19"/>
      <c r="DM252" s="19"/>
      <c r="DN252" s="19"/>
      <c r="DO252" s="19"/>
      <c r="DP252" s="19"/>
      <c r="DQ252" s="19"/>
      <c r="DR252" s="19"/>
      <c r="DS252" s="19"/>
      <c r="DT252" s="19"/>
      <c r="DU252" s="19"/>
      <c r="DV252" s="19"/>
      <c r="DW252" s="19"/>
      <c r="DX252" s="19"/>
      <c r="DY252" s="19"/>
      <c r="DZ252" s="19"/>
      <c r="EA252" s="19"/>
      <c r="EB252" s="19"/>
      <c r="EC252" s="19"/>
      <c r="ED252" s="19"/>
      <c r="EE252" s="19"/>
      <c r="EF252" s="19"/>
      <c r="EG252" s="19"/>
      <c r="EH252" s="19"/>
      <c r="EI252" s="19"/>
      <c r="EJ252" s="19"/>
      <c r="EK252" s="19"/>
      <c r="EL252" s="19"/>
      <c r="EM252" s="19"/>
      <c r="EN252" s="19"/>
      <c r="EO252" s="19"/>
      <c r="EP252" s="19"/>
      <c r="EQ252" s="19"/>
      <c r="ER252" s="19"/>
      <c r="ES252" s="19"/>
      <c r="ET252" s="19"/>
      <c r="EU252" s="19"/>
      <c r="EV252" s="19"/>
      <c r="EW252" s="19"/>
      <c r="EX252" s="19"/>
      <c r="EY252" s="19"/>
      <c r="EZ252" s="19"/>
      <c r="FA252" s="19"/>
      <c r="FB252" s="19"/>
      <c r="FC252" s="19"/>
      <c r="FD252" s="19"/>
      <c r="FE252" s="19"/>
      <c r="FF252" s="19"/>
      <c r="FG252" s="19"/>
      <c r="FH252" s="19"/>
      <c r="FI252" s="19"/>
      <c r="FJ252" s="19"/>
      <c r="FK252" s="19"/>
      <c r="FL252" s="19"/>
      <c r="FM252" s="19"/>
      <c r="FN252" s="19"/>
      <c r="FO252" s="19"/>
      <c r="FP252" s="19"/>
      <c r="FQ252" s="19"/>
      <c r="FR252" s="19"/>
      <c r="FS252" s="19"/>
      <c r="FT252" s="19"/>
      <c r="FU252" s="19"/>
      <c r="FV252" s="19"/>
      <c r="FW252" s="19"/>
      <c r="FX252" s="19"/>
      <c r="FY252" s="19"/>
      <c r="FZ252" s="19"/>
      <c r="GA252" s="19"/>
      <c r="GB252" s="19"/>
      <c r="GC252" s="19"/>
      <c r="GD252" s="19"/>
      <c r="GE252" s="19"/>
      <c r="GF252" s="19"/>
      <c r="GG252" s="19"/>
      <c r="GH252" s="19"/>
      <c r="GI252" s="19"/>
      <c r="GJ252" s="19"/>
      <c r="GK252" s="19"/>
      <c r="GL252" s="19"/>
      <c r="GM252" s="19"/>
      <c r="GN252" s="19"/>
      <c r="GO252" s="19"/>
      <c r="GP252" s="19"/>
      <c r="GQ252" s="19"/>
      <c r="GR252" s="19"/>
      <c r="GS252" s="19"/>
      <c r="GT252" s="19"/>
      <c r="GU252" s="19"/>
      <c r="GV252" s="19"/>
      <c r="GW252" s="19"/>
      <c r="GX252" s="19"/>
    </row>
    <row r="253" spans="1:206" s="1" customFormat="1" ht="16.5" thickBot="1" x14ac:dyDescent="0.3">
      <c r="A253" s="68" t="str">
        <f>IF(F253&lt;&gt;"",1+MAX($A$8:A252),"")</f>
        <v/>
      </c>
      <c r="B253" s="28"/>
      <c r="C253" s="29"/>
      <c r="D253" s="65"/>
      <c r="E253" s="44"/>
      <c r="F253" s="14"/>
      <c r="G253" s="18"/>
      <c r="H253" s="14"/>
      <c r="I253" s="15"/>
      <c r="J253" s="15"/>
      <c r="K253" s="15"/>
      <c r="L253" s="15"/>
      <c r="M253" s="126"/>
      <c r="N253" s="147"/>
      <c r="O253" s="143"/>
      <c r="P253" s="16"/>
      <c r="Q253" s="16"/>
      <c r="U253" s="16"/>
      <c r="V253" s="16"/>
      <c r="W253" s="16"/>
      <c r="X253" s="16"/>
      <c r="Y253" s="16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  <c r="EB253" s="19"/>
      <c r="EC253" s="19"/>
      <c r="ED253" s="19"/>
      <c r="EE253" s="19"/>
      <c r="EF253" s="19"/>
      <c r="EG253" s="19"/>
      <c r="EH253" s="19"/>
      <c r="EI253" s="19"/>
      <c r="EJ253" s="19"/>
      <c r="EK253" s="19"/>
      <c r="EL253" s="19"/>
      <c r="EM253" s="19"/>
      <c r="EN253" s="19"/>
      <c r="EO253" s="19"/>
      <c r="EP253" s="19"/>
      <c r="EQ253" s="19"/>
      <c r="ER253" s="19"/>
      <c r="ES253" s="19"/>
      <c r="ET253" s="19"/>
      <c r="EU253" s="19"/>
      <c r="EV253" s="19"/>
      <c r="EW253" s="19"/>
      <c r="EX253" s="19"/>
      <c r="EY253" s="19"/>
      <c r="EZ253" s="19"/>
      <c r="FA253" s="19"/>
      <c r="FB253" s="19"/>
      <c r="FC253" s="19"/>
      <c r="FD253" s="19"/>
      <c r="FE253" s="19"/>
      <c r="FF253" s="19"/>
      <c r="FG253" s="19"/>
      <c r="FH253" s="19"/>
      <c r="FI253" s="19"/>
      <c r="FJ253" s="19"/>
      <c r="FK253" s="19"/>
      <c r="FL253" s="19"/>
      <c r="FM253" s="19"/>
      <c r="FN253" s="19"/>
      <c r="FO253" s="19"/>
      <c r="FP253" s="19"/>
      <c r="FQ253" s="19"/>
      <c r="FR253" s="19"/>
      <c r="FS253" s="19"/>
      <c r="FT253" s="19"/>
      <c r="FU253" s="19"/>
      <c r="FV253" s="19"/>
      <c r="FW253" s="19"/>
      <c r="FX253" s="19"/>
      <c r="FY253" s="19"/>
      <c r="FZ253" s="19"/>
      <c r="GA253" s="19"/>
      <c r="GB253" s="19"/>
      <c r="GC253" s="19"/>
      <c r="GD253" s="19"/>
      <c r="GE253" s="19"/>
      <c r="GF253" s="19"/>
      <c r="GG253" s="19"/>
      <c r="GH253" s="19"/>
      <c r="GI253" s="19"/>
      <c r="GJ253" s="19"/>
      <c r="GK253" s="19"/>
      <c r="GL253" s="19"/>
      <c r="GM253" s="19"/>
      <c r="GN253" s="19"/>
      <c r="GO253" s="19"/>
      <c r="GP253" s="19"/>
      <c r="GQ253" s="19"/>
      <c r="GR253" s="19"/>
      <c r="GS253" s="19"/>
      <c r="GT253" s="19"/>
      <c r="GU253" s="19"/>
      <c r="GV253" s="19"/>
      <c r="GW253" s="19"/>
      <c r="GX253" s="19"/>
    </row>
    <row r="254" spans="1:206" s="11" customFormat="1" ht="16.5" thickBot="1" x14ac:dyDescent="0.3">
      <c r="A254" s="68" t="str">
        <f>IF(F254&lt;&gt;"",1+MAX($A$8:A253),"")</f>
        <v/>
      </c>
      <c r="B254" s="24"/>
      <c r="C254" s="25"/>
      <c r="D254" s="61"/>
      <c r="E254" s="42" t="s">
        <v>68</v>
      </c>
      <c r="F254" s="43"/>
      <c r="G254" s="26"/>
      <c r="H254" s="27"/>
      <c r="I254" s="27"/>
      <c r="J254" s="27"/>
      <c r="K254" s="27"/>
      <c r="L254" s="27"/>
      <c r="M254" s="27"/>
      <c r="N254" s="47"/>
      <c r="O254" s="9"/>
      <c r="P254" s="10"/>
      <c r="Q254" s="10"/>
      <c r="R254" s="1"/>
      <c r="S254" s="1"/>
      <c r="T254" s="1"/>
      <c r="U254" s="12"/>
      <c r="V254" s="12"/>
      <c r="W254" s="12"/>
      <c r="X254" s="12"/>
      <c r="Y254" s="12"/>
      <c r="Z254" s="13"/>
    </row>
    <row r="255" spans="1:206" s="70" customFormat="1" x14ac:dyDescent="0.25">
      <c r="A255" s="68">
        <f>IF(F255&lt;&gt;"",1+MAX($A$8:A254),"")</f>
        <v>59</v>
      </c>
      <c r="B255" s="28" t="s">
        <v>36</v>
      </c>
      <c r="C255" s="29" t="s">
        <v>74</v>
      </c>
      <c r="D255" s="120"/>
      <c r="E255" s="121" t="s">
        <v>69</v>
      </c>
      <c r="F255" s="128">
        <f>692.5</f>
        <v>692.5</v>
      </c>
      <c r="G255" s="122">
        <v>0.1</v>
      </c>
      <c r="H255" s="123">
        <f>F255*(1+G255)</f>
        <v>761.75000000000011</v>
      </c>
      <c r="I255" s="96" t="s">
        <v>15</v>
      </c>
      <c r="J255" s="124">
        <f t="shared" ref="J255:L255" si="125">J$140</f>
        <v>0</v>
      </c>
      <c r="K255" s="124">
        <f t="shared" si="125"/>
        <v>0</v>
      </c>
      <c r="L255" s="124">
        <f t="shared" si="125"/>
        <v>0</v>
      </c>
      <c r="M255" s="124">
        <f t="shared" ref="M255" si="126">L255+K255+J255</f>
        <v>0</v>
      </c>
      <c r="N255" s="125">
        <f t="shared" ref="N255" si="127">M255*H255</f>
        <v>0</v>
      </c>
      <c r="O255" s="45"/>
    </row>
    <row r="256" spans="1:206" s="1" customFormat="1" ht="16.5" thickBot="1" x14ac:dyDescent="0.3">
      <c r="A256" s="68" t="str">
        <f>IF(F256&lt;&gt;"",1+MAX($A$8:A255),"")</f>
        <v/>
      </c>
      <c r="B256" s="28"/>
      <c r="C256" s="28"/>
      <c r="D256" s="63"/>
      <c r="E256" s="30"/>
      <c r="F256" s="21"/>
      <c r="G256" s="20"/>
      <c r="H256" s="21"/>
      <c r="I256" s="31"/>
      <c r="J256" s="31"/>
      <c r="K256" s="31"/>
      <c r="L256" s="31"/>
      <c r="M256" s="34"/>
      <c r="N256" s="49"/>
      <c r="O256" s="64"/>
      <c r="P256" s="16"/>
      <c r="Q256" s="16"/>
      <c r="U256" s="16"/>
      <c r="V256" s="16"/>
      <c r="W256" s="16"/>
      <c r="X256" s="16"/>
      <c r="Y256" s="16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K256" s="19"/>
      <c r="CL256" s="19"/>
      <c r="CM256" s="19"/>
      <c r="CN256" s="19"/>
      <c r="CO256" s="19"/>
      <c r="CP256" s="19"/>
      <c r="CQ256" s="19"/>
      <c r="CR256" s="19"/>
      <c r="CS256" s="19"/>
      <c r="CT256" s="19"/>
      <c r="CU256" s="19"/>
      <c r="CV256" s="19"/>
      <c r="CW256" s="19"/>
      <c r="CX256" s="19"/>
      <c r="CY256" s="19"/>
      <c r="CZ256" s="19"/>
      <c r="DA256" s="19"/>
      <c r="DB256" s="19"/>
      <c r="DC256" s="19"/>
      <c r="DD256" s="19"/>
      <c r="DE256" s="19"/>
      <c r="DF256" s="19"/>
      <c r="DG256" s="19"/>
      <c r="DH256" s="19"/>
      <c r="DI256" s="19"/>
      <c r="DJ256" s="19"/>
      <c r="DK256" s="19"/>
      <c r="DL256" s="19"/>
      <c r="DM256" s="19"/>
      <c r="DN256" s="19"/>
      <c r="DO256" s="19"/>
      <c r="DP256" s="19"/>
      <c r="DQ256" s="19"/>
      <c r="DR256" s="19"/>
      <c r="DS256" s="19"/>
      <c r="DT256" s="19"/>
      <c r="DU256" s="19"/>
      <c r="DV256" s="19"/>
      <c r="DW256" s="19"/>
      <c r="DX256" s="19"/>
      <c r="DY256" s="19"/>
      <c r="DZ256" s="19"/>
      <c r="EA256" s="19"/>
      <c r="EB256" s="19"/>
      <c r="EC256" s="19"/>
      <c r="ED256" s="19"/>
      <c r="EE256" s="19"/>
      <c r="EF256" s="19"/>
      <c r="EG256" s="19"/>
      <c r="EH256" s="19"/>
      <c r="EI256" s="19"/>
      <c r="EJ256" s="19"/>
      <c r="EK256" s="19"/>
      <c r="EL256" s="19"/>
      <c r="EM256" s="19"/>
      <c r="EN256" s="19"/>
      <c r="EO256" s="19"/>
      <c r="EP256" s="19"/>
      <c r="EQ256" s="19"/>
      <c r="ER256" s="19"/>
      <c r="ES256" s="19"/>
      <c r="ET256" s="19"/>
      <c r="EU256" s="19"/>
      <c r="EV256" s="19"/>
      <c r="EW256" s="19"/>
      <c r="EX256" s="19"/>
      <c r="EY256" s="19"/>
      <c r="EZ256" s="19"/>
      <c r="FA256" s="19"/>
      <c r="FB256" s="19"/>
      <c r="FC256" s="19"/>
      <c r="FD256" s="19"/>
      <c r="FE256" s="19"/>
      <c r="FF256" s="19"/>
      <c r="FG256" s="19"/>
      <c r="FH256" s="19"/>
      <c r="FI256" s="19"/>
      <c r="FJ256" s="19"/>
      <c r="FK256" s="19"/>
      <c r="FL256" s="19"/>
      <c r="FM256" s="19"/>
      <c r="FN256" s="19"/>
      <c r="FO256" s="19"/>
      <c r="FP256" s="19"/>
      <c r="FQ256" s="19"/>
      <c r="FR256" s="19"/>
      <c r="FS256" s="19"/>
      <c r="FT256" s="19"/>
      <c r="FU256" s="19"/>
      <c r="FV256" s="19"/>
      <c r="FW256" s="19"/>
      <c r="FX256" s="19"/>
      <c r="FY256" s="19"/>
      <c r="FZ256" s="19"/>
      <c r="GA256" s="19"/>
      <c r="GB256" s="19"/>
      <c r="GC256" s="19"/>
      <c r="GD256" s="19"/>
      <c r="GE256" s="19"/>
      <c r="GF256" s="19"/>
      <c r="GG256" s="19"/>
      <c r="GH256" s="19"/>
      <c r="GI256" s="19"/>
      <c r="GJ256" s="19"/>
      <c r="GK256" s="19"/>
      <c r="GL256" s="19"/>
      <c r="GM256" s="19"/>
      <c r="GN256" s="19"/>
      <c r="GO256" s="19"/>
      <c r="GP256" s="19"/>
      <c r="GQ256" s="19"/>
      <c r="GR256" s="19"/>
      <c r="GS256" s="19"/>
      <c r="GT256" s="19"/>
      <c r="GU256" s="19"/>
      <c r="GV256" s="19"/>
      <c r="GW256" s="19"/>
      <c r="GX256" s="19"/>
    </row>
    <row r="257" spans="1:206" s="1" customFormat="1" ht="16.5" thickBot="1" x14ac:dyDescent="0.3">
      <c r="A257" s="68" t="str">
        <f>IF(F257&lt;&gt;"",1+MAX($A$8:A256),"")</f>
        <v/>
      </c>
      <c r="B257" s="28"/>
      <c r="C257" s="29"/>
      <c r="D257" s="65"/>
      <c r="E257" s="44" t="s">
        <v>70</v>
      </c>
      <c r="F257" s="23"/>
      <c r="G257" s="22"/>
      <c r="H257" s="23"/>
      <c r="I257" s="32"/>
      <c r="J257" s="32"/>
      <c r="K257" s="32"/>
      <c r="L257" s="32"/>
      <c r="M257" s="66"/>
      <c r="N257" s="50"/>
      <c r="O257" s="46">
        <f>SUM(N254:N256)</f>
        <v>0</v>
      </c>
      <c r="P257" s="16"/>
      <c r="Q257" s="16"/>
      <c r="U257" s="16"/>
      <c r="V257" s="16"/>
      <c r="W257" s="16"/>
      <c r="X257" s="16"/>
      <c r="Y257" s="16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/>
      <c r="CK257" s="19"/>
      <c r="CL257" s="19"/>
      <c r="CM257" s="19"/>
      <c r="CN257" s="19"/>
      <c r="CO257" s="19"/>
      <c r="CP257" s="19"/>
      <c r="CQ257" s="19"/>
      <c r="CR257" s="19"/>
      <c r="CS257" s="19"/>
      <c r="CT257" s="19"/>
      <c r="CU257" s="19"/>
      <c r="CV257" s="19"/>
      <c r="CW257" s="19"/>
      <c r="CX257" s="19"/>
      <c r="CY257" s="19"/>
      <c r="CZ257" s="19"/>
      <c r="DA257" s="19"/>
      <c r="DB257" s="19"/>
      <c r="DC257" s="19"/>
      <c r="DD257" s="19"/>
      <c r="DE257" s="19"/>
      <c r="DF257" s="19"/>
      <c r="DG257" s="19"/>
      <c r="DH257" s="19"/>
      <c r="DI257" s="19"/>
      <c r="DJ257" s="19"/>
      <c r="DK257" s="19"/>
      <c r="DL257" s="19"/>
      <c r="DM257" s="19"/>
      <c r="DN257" s="19"/>
      <c r="DO257" s="19"/>
      <c r="DP257" s="19"/>
      <c r="DQ257" s="19"/>
      <c r="DR257" s="19"/>
      <c r="DS257" s="19"/>
      <c r="DT257" s="19"/>
      <c r="DU257" s="19"/>
      <c r="DV257" s="19"/>
      <c r="DW257" s="19"/>
      <c r="DX257" s="19"/>
      <c r="DY257" s="19"/>
      <c r="DZ257" s="19"/>
      <c r="EA257" s="19"/>
      <c r="EB257" s="19"/>
      <c r="EC257" s="19"/>
      <c r="ED257" s="19"/>
      <c r="EE257" s="19"/>
      <c r="EF257" s="19"/>
      <c r="EG257" s="19"/>
      <c r="EH257" s="19"/>
      <c r="EI257" s="19"/>
      <c r="EJ257" s="19"/>
      <c r="EK257" s="19"/>
      <c r="EL257" s="19"/>
      <c r="EM257" s="19"/>
      <c r="EN257" s="19"/>
      <c r="EO257" s="19"/>
      <c r="EP257" s="19"/>
      <c r="EQ257" s="19"/>
      <c r="ER257" s="19"/>
      <c r="ES257" s="19"/>
      <c r="ET257" s="19"/>
      <c r="EU257" s="19"/>
      <c r="EV257" s="19"/>
      <c r="EW257" s="19"/>
      <c r="EX257" s="19"/>
      <c r="EY257" s="19"/>
      <c r="EZ257" s="19"/>
      <c r="FA257" s="19"/>
      <c r="FB257" s="19"/>
      <c r="FC257" s="19"/>
      <c r="FD257" s="19"/>
      <c r="FE257" s="19"/>
      <c r="FF257" s="19"/>
      <c r="FG257" s="19"/>
      <c r="FH257" s="19"/>
      <c r="FI257" s="19"/>
      <c r="FJ257" s="19"/>
      <c r="FK257" s="19"/>
      <c r="FL257" s="19"/>
      <c r="FM257" s="19"/>
      <c r="FN257" s="19"/>
      <c r="FO257" s="19"/>
      <c r="FP257" s="19"/>
      <c r="FQ257" s="19"/>
      <c r="FR257" s="19"/>
      <c r="FS257" s="19"/>
      <c r="FT257" s="19"/>
      <c r="FU257" s="19"/>
      <c r="FV257" s="19"/>
      <c r="FW257" s="19"/>
      <c r="FX257" s="19"/>
      <c r="FY257" s="19"/>
      <c r="FZ257" s="19"/>
      <c r="GA257" s="19"/>
      <c r="GB257" s="19"/>
      <c r="GC257" s="19"/>
      <c r="GD257" s="19"/>
      <c r="GE257" s="19"/>
      <c r="GF257" s="19"/>
      <c r="GG257" s="19"/>
      <c r="GH257" s="19"/>
      <c r="GI257" s="19"/>
      <c r="GJ257" s="19"/>
      <c r="GK257" s="19"/>
      <c r="GL257" s="19"/>
      <c r="GM257" s="19"/>
      <c r="GN257" s="19"/>
      <c r="GO257" s="19"/>
      <c r="GP257" s="19"/>
      <c r="GQ257" s="19"/>
      <c r="GR257" s="19"/>
      <c r="GS257" s="19"/>
      <c r="GT257" s="19"/>
      <c r="GU257" s="19"/>
      <c r="GV257" s="19"/>
      <c r="GW257" s="19"/>
      <c r="GX257" s="19"/>
    </row>
    <row r="258" spans="1:206" s="1" customFormat="1" x14ac:dyDescent="0.25">
      <c r="A258" s="68" t="str">
        <f>IF(F258&lt;&gt;"",1+MAX($A$8:A257),"")</f>
        <v/>
      </c>
      <c r="B258" s="28"/>
      <c r="C258" s="29"/>
      <c r="D258" s="65"/>
      <c r="E258" s="44"/>
      <c r="F258" s="14"/>
      <c r="G258" s="18"/>
      <c r="H258" s="14"/>
      <c r="I258" s="15"/>
      <c r="J258" s="15"/>
      <c r="K258" s="15"/>
      <c r="L258" s="15"/>
      <c r="M258" s="126"/>
      <c r="N258" s="147"/>
      <c r="O258" s="143"/>
      <c r="P258" s="16"/>
      <c r="Q258" s="16"/>
      <c r="U258" s="16"/>
      <c r="V258" s="16"/>
      <c r="W258" s="16"/>
      <c r="X258" s="16"/>
      <c r="Y258" s="16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  <c r="DC258" s="19"/>
      <c r="DD258" s="19"/>
      <c r="DE258" s="19"/>
      <c r="DF258" s="19"/>
      <c r="DG258" s="19"/>
      <c r="DH258" s="19"/>
      <c r="DI258" s="19"/>
      <c r="DJ258" s="19"/>
      <c r="DK258" s="19"/>
      <c r="DL258" s="19"/>
      <c r="DM258" s="19"/>
      <c r="DN258" s="19"/>
      <c r="DO258" s="19"/>
      <c r="DP258" s="19"/>
      <c r="DQ258" s="19"/>
      <c r="DR258" s="19"/>
      <c r="DS258" s="19"/>
      <c r="DT258" s="19"/>
      <c r="DU258" s="19"/>
      <c r="DV258" s="19"/>
      <c r="DW258" s="19"/>
      <c r="DX258" s="19"/>
      <c r="DY258" s="19"/>
      <c r="DZ258" s="19"/>
      <c r="EA258" s="19"/>
      <c r="EB258" s="19"/>
      <c r="EC258" s="19"/>
      <c r="ED258" s="19"/>
      <c r="EE258" s="19"/>
      <c r="EF258" s="19"/>
      <c r="EG258" s="19"/>
      <c r="EH258" s="19"/>
      <c r="EI258" s="19"/>
      <c r="EJ258" s="19"/>
      <c r="EK258" s="19"/>
      <c r="EL258" s="19"/>
      <c r="EM258" s="19"/>
      <c r="EN258" s="19"/>
      <c r="EO258" s="19"/>
      <c r="EP258" s="19"/>
      <c r="EQ258" s="19"/>
      <c r="ER258" s="19"/>
      <c r="ES258" s="19"/>
      <c r="ET258" s="19"/>
      <c r="EU258" s="19"/>
      <c r="EV258" s="19"/>
      <c r="EW258" s="19"/>
      <c r="EX258" s="19"/>
      <c r="EY258" s="19"/>
      <c r="EZ258" s="19"/>
      <c r="FA258" s="19"/>
      <c r="FB258" s="19"/>
      <c r="FC258" s="19"/>
      <c r="FD258" s="19"/>
      <c r="FE258" s="19"/>
      <c r="FF258" s="19"/>
      <c r="FG258" s="19"/>
      <c r="FH258" s="19"/>
      <c r="FI258" s="19"/>
      <c r="FJ258" s="19"/>
      <c r="FK258" s="19"/>
      <c r="FL258" s="19"/>
      <c r="FM258" s="19"/>
      <c r="FN258" s="19"/>
      <c r="FO258" s="19"/>
      <c r="FP258" s="19"/>
      <c r="FQ258" s="19"/>
      <c r="FR258" s="19"/>
      <c r="FS258" s="19"/>
      <c r="FT258" s="19"/>
      <c r="FU258" s="19"/>
      <c r="FV258" s="19"/>
      <c r="FW258" s="19"/>
      <c r="FX258" s="19"/>
      <c r="FY258" s="19"/>
      <c r="FZ258" s="19"/>
      <c r="GA258" s="19"/>
      <c r="GB258" s="19"/>
      <c r="GC258" s="19"/>
      <c r="GD258" s="19"/>
      <c r="GE258" s="19"/>
      <c r="GF258" s="19"/>
      <c r="GG258" s="19"/>
      <c r="GH258" s="19"/>
      <c r="GI258" s="19"/>
      <c r="GJ258" s="19"/>
      <c r="GK258" s="19"/>
      <c r="GL258" s="19"/>
      <c r="GM258" s="19"/>
      <c r="GN258" s="19"/>
      <c r="GO258" s="19"/>
      <c r="GP258" s="19"/>
      <c r="GQ258" s="19"/>
      <c r="GR258" s="19"/>
      <c r="GS258" s="19"/>
      <c r="GT258" s="19"/>
      <c r="GU258" s="19"/>
      <c r="GV258" s="19"/>
      <c r="GW258" s="19"/>
      <c r="GX258" s="19"/>
    </row>
    <row r="259" spans="1:206" s="19" customFormat="1" ht="16.5" thickBot="1" x14ac:dyDescent="0.3">
      <c r="A259" s="68" t="str">
        <f>IF(F259&lt;&gt;"",1+MAX($A$8:A228),"")</f>
        <v/>
      </c>
      <c r="B259" s="28"/>
      <c r="C259" s="29"/>
      <c r="D259" s="62"/>
      <c r="E259" s="55"/>
      <c r="F259" s="33"/>
      <c r="G259" s="18"/>
      <c r="H259" s="14"/>
      <c r="I259" s="32"/>
      <c r="J259" s="32"/>
      <c r="K259" s="32"/>
      <c r="L259" s="32"/>
      <c r="M259" s="56"/>
      <c r="N259" s="48"/>
      <c r="O259" s="45"/>
      <c r="P259" s="16"/>
      <c r="Q259" s="16"/>
      <c r="R259" s="1"/>
      <c r="S259" s="1"/>
      <c r="T259" s="1"/>
      <c r="U259" s="16"/>
      <c r="V259" s="16"/>
      <c r="W259" s="16"/>
      <c r="X259" s="16"/>
      <c r="Y259" s="16"/>
    </row>
    <row r="260" spans="1:206" ht="16.5" thickBot="1" x14ac:dyDescent="0.3">
      <c r="A260" s="169" t="s">
        <v>14</v>
      </c>
      <c r="B260" s="170"/>
      <c r="C260" s="170"/>
      <c r="D260" s="170"/>
      <c r="E260" s="171"/>
      <c r="F260" s="172"/>
      <c r="G260" s="172"/>
      <c r="H260" s="172"/>
      <c r="I260" s="173"/>
      <c r="J260" s="173"/>
      <c r="K260" s="173"/>
      <c r="L260" s="173"/>
      <c r="M260" s="173"/>
      <c r="N260" s="174">
        <f>SUM(N227:N259)</f>
        <v>0</v>
      </c>
      <c r="O260" s="185">
        <f>SUM(O227:O259)</f>
        <v>0</v>
      </c>
    </row>
    <row r="261" spans="1:206" ht="16.5" thickBot="1" x14ac:dyDescent="0.3">
      <c r="A261" s="175" t="s">
        <v>21</v>
      </c>
      <c r="B261" s="176"/>
      <c r="C261" s="176"/>
      <c r="D261" s="176"/>
      <c r="E261" s="177"/>
      <c r="F261" s="178"/>
      <c r="G261" s="178"/>
      <c r="H261" s="178"/>
      <c r="I261" s="179"/>
      <c r="J261" s="179"/>
      <c r="K261" s="179"/>
      <c r="L261" s="180"/>
      <c r="M261" s="69">
        <f>M$145</f>
        <v>0.2</v>
      </c>
      <c r="N261" s="181">
        <f>N260*M261</f>
        <v>0</v>
      </c>
      <c r="O261" s="186">
        <f>O260*M261</f>
        <v>0</v>
      </c>
    </row>
    <row r="262" spans="1:206" s="58" customFormat="1" ht="19.5" thickBot="1" x14ac:dyDescent="0.35">
      <c r="A262" s="152" t="s">
        <v>64</v>
      </c>
      <c r="B262" s="153"/>
      <c r="C262" s="182"/>
      <c r="D262" s="155"/>
      <c r="E262" s="156"/>
      <c r="F262" s="157"/>
      <c r="G262" s="157"/>
      <c r="H262" s="157"/>
      <c r="I262" s="157"/>
      <c r="J262" s="158"/>
      <c r="K262" s="158"/>
      <c r="L262" s="158"/>
      <c r="M262" s="158"/>
      <c r="N262" s="187">
        <f>(SUM(N260:N261))</f>
        <v>0</v>
      </c>
      <c r="O262" s="187">
        <f>SUM(O260:O261)</f>
        <v>0</v>
      </c>
      <c r="P262" s="16"/>
      <c r="Q262" s="16"/>
      <c r="R262" s="1"/>
      <c r="S262" s="1"/>
      <c r="T262" s="1"/>
      <c r="U262" s="16"/>
      <c r="V262" s="16"/>
      <c r="W262" s="16"/>
      <c r="X262" s="16"/>
      <c r="Y262" s="16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  <c r="CA262" s="19"/>
      <c r="CB262" s="19"/>
      <c r="CC262" s="19"/>
      <c r="CD262" s="19"/>
      <c r="CE262" s="19"/>
      <c r="CF262" s="19"/>
      <c r="CG262" s="19"/>
      <c r="CH262" s="19"/>
      <c r="CI262" s="19"/>
      <c r="CJ262" s="19"/>
      <c r="CK262" s="19"/>
      <c r="CL262" s="19"/>
      <c r="CM262" s="19"/>
      <c r="CN262" s="19"/>
      <c r="CO262" s="19"/>
      <c r="CP262" s="19"/>
      <c r="CQ262" s="19"/>
      <c r="CR262" s="19"/>
      <c r="CS262" s="19"/>
      <c r="CT262" s="19"/>
      <c r="CU262" s="19"/>
      <c r="CV262" s="19"/>
      <c r="CW262" s="19"/>
      <c r="CX262" s="19"/>
      <c r="CY262" s="19"/>
      <c r="CZ262" s="19"/>
      <c r="DA262" s="19"/>
      <c r="DB262" s="19"/>
      <c r="DC262" s="19"/>
      <c r="DD262" s="19"/>
      <c r="DE262" s="19"/>
      <c r="DF262" s="19"/>
      <c r="DG262" s="19"/>
      <c r="DH262" s="19"/>
      <c r="DI262" s="19"/>
      <c r="DJ262" s="19"/>
      <c r="DK262" s="19"/>
      <c r="DL262" s="19"/>
      <c r="DM262" s="19"/>
      <c r="DN262" s="19"/>
      <c r="DO262" s="19"/>
      <c r="DP262" s="19"/>
      <c r="DQ262" s="19"/>
      <c r="DR262" s="19"/>
      <c r="DS262" s="19"/>
      <c r="DT262" s="19"/>
      <c r="DU262" s="19"/>
      <c r="DV262" s="19"/>
      <c r="DW262" s="19"/>
      <c r="DX262" s="19"/>
      <c r="DY262" s="19"/>
      <c r="DZ262" s="19"/>
      <c r="EA262" s="19"/>
      <c r="EB262" s="19"/>
      <c r="EC262" s="19"/>
      <c r="ED262" s="19"/>
      <c r="EE262" s="19"/>
      <c r="EF262" s="19"/>
      <c r="EG262" s="19"/>
      <c r="EH262" s="19"/>
      <c r="EI262" s="19"/>
      <c r="EJ262" s="19"/>
      <c r="EK262" s="19"/>
      <c r="EL262" s="19"/>
      <c r="EM262" s="19"/>
      <c r="EN262" s="19"/>
      <c r="EO262" s="19"/>
      <c r="EP262" s="19"/>
      <c r="EQ262" s="19"/>
      <c r="ER262" s="19"/>
      <c r="ES262" s="19"/>
      <c r="ET262" s="19"/>
      <c r="EU262" s="19"/>
      <c r="EV262" s="19"/>
      <c r="EW262" s="19"/>
      <c r="EX262" s="19"/>
      <c r="EY262" s="19"/>
      <c r="EZ262" s="19"/>
      <c r="FA262" s="19"/>
      <c r="FB262" s="19"/>
      <c r="FC262" s="19"/>
      <c r="FD262" s="19"/>
      <c r="FE262" s="19"/>
      <c r="FF262" s="19"/>
      <c r="FG262" s="19"/>
      <c r="FH262" s="19"/>
      <c r="FI262" s="19"/>
      <c r="FJ262" s="19"/>
      <c r="FK262" s="19"/>
      <c r="FL262" s="19"/>
      <c r="FM262" s="19"/>
      <c r="FN262" s="19"/>
      <c r="FO262" s="19"/>
      <c r="FP262" s="19"/>
      <c r="FQ262" s="19"/>
      <c r="FR262" s="19"/>
      <c r="FS262" s="19"/>
      <c r="FT262" s="19"/>
      <c r="FU262" s="19"/>
      <c r="FV262" s="19"/>
      <c r="FW262" s="19"/>
      <c r="FX262" s="19"/>
      <c r="FY262" s="19"/>
      <c r="FZ262" s="19"/>
      <c r="GA262" s="19"/>
      <c r="GB262" s="19"/>
      <c r="GC262" s="19"/>
      <c r="GD262" s="19"/>
      <c r="GE262" s="19"/>
      <c r="GF262" s="19"/>
      <c r="GG262" s="19"/>
      <c r="GH262" s="19"/>
      <c r="GI262" s="19"/>
      <c r="GJ262" s="19"/>
      <c r="GK262" s="19"/>
      <c r="GL262" s="19"/>
      <c r="GM262" s="19"/>
      <c r="GN262" s="19"/>
      <c r="GO262" s="19"/>
      <c r="GP262" s="19"/>
      <c r="GQ262" s="19"/>
      <c r="GR262" s="19"/>
      <c r="GS262" s="19"/>
      <c r="GT262" s="19"/>
      <c r="GU262" s="19"/>
      <c r="GV262" s="19"/>
      <c r="GW262" s="19"/>
      <c r="GX262" s="19"/>
    </row>
    <row r="263" spans="1:206" x14ac:dyDescent="0.25">
      <c r="P263" s="16"/>
      <c r="Q263" s="16"/>
      <c r="R263" s="1"/>
      <c r="S263" s="1"/>
      <c r="T263" s="1"/>
      <c r="U263" s="16"/>
      <c r="V263" s="16"/>
      <c r="W263" s="16"/>
      <c r="X263" s="16"/>
      <c r="Y263" s="16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  <c r="DK263" s="19"/>
      <c r="DL263" s="19"/>
      <c r="DM263" s="19"/>
      <c r="DN263" s="19"/>
      <c r="DO263" s="19"/>
      <c r="DP263" s="19"/>
      <c r="DQ263" s="19"/>
      <c r="DR263" s="19"/>
      <c r="DS263" s="19"/>
      <c r="DT263" s="19"/>
      <c r="DU263" s="19"/>
      <c r="DV263" s="19"/>
      <c r="DW263" s="19"/>
      <c r="DX263" s="19"/>
      <c r="DY263" s="19"/>
      <c r="DZ263" s="19"/>
      <c r="EA263" s="19"/>
      <c r="EB263" s="19"/>
      <c r="EC263" s="19"/>
      <c r="ED263" s="19"/>
      <c r="EE263" s="19"/>
      <c r="EF263" s="19"/>
      <c r="EG263" s="19"/>
      <c r="EH263" s="19"/>
      <c r="EI263" s="19"/>
      <c r="EJ263" s="19"/>
      <c r="EK263" s="19"/>
      <c r="EL263" s="19"/>
      <c r="EM263" s="19"/>
      <c r="EN263" s="19"/>
      <c r="EO263" s="19"/>
      <c r="EP263" s="19"/>
      <c r="EQ263" s="19"/>
      <c r="ER263" s="19"/>
      <c r="ES263" s="19"/>
      <c r="ET263" s="19"/>
      <c r="EU263" s="19"/>
      <c r="EV263" s="19"/>
      <c r="EW263" s="19"/>
      <c r="EX263" s="19"/>
      <c r="EY263" s="19"/>
      <c r="EZ263" s="19"/>
      <c r="FA263" s="19"/>
      <c r="FB263" s="19"/>
      <c r="FC263" s="19"/>
      <c r="FD263" s="19"/>
      <c r="FE263" s="19"/>
      <c r="FF263" s="19"/>
      <c r="FG263" s="19"/>
      <c r="FH263" s="19"/>
      <c r="FI263" s="19"/>
      <c r="FJ263" s="19"/>
      <c r="FK263" s="19"/>
      <c r="FL263" s="19"/>
      <c r="FM263" s="19"/>
      <c r="FN263" s="19"/>
      <c r="FO263" s="19"/>
      <c r="FP263" s="19"/>
      <c r="FQ263" s="19"/>
      <c r="FR263" s="19"/>
      <c r="FS263" s="19"/>
      <c r="FT263" s="19"/>
      <c r="FU263" s="19"/>
      <c r="FV263" s="19"/>
      <c r="FW263" s="19"/>
      <c r="FX263" s="19"/>
      <c r="FY263" s="19"/>
      <c r="FZ263" s="19"/>
      <c r="GA263" s="19"/>
      <c r="GB263" s="19"/>
      <c r="GC263" s="19"/>
      <c r="GD263" s="19"/>
      <c r="GE263" s="19"/>
      <c r="GF263" s="19"/>
      <c r="GG263" s="19"/>
      <c r="GH263" s="19"/>
      <c r="GI263" s="19"/>
      <c r="GJ263" s="19"/>
      <c r="GK263" s="19"/>
      <c r="GL263" s="19"/>
      <c r="GM263" s="19"/>
      <c r="GN263" s="19"/>
      <c r="GO263" s="19"/>
      <c r="GP263" s="19"/>
      <c r="GQ263" s="19"/>
      <c r="GR263" s="19"/>
      <c r="GS263" s="19"/>
      <c r="GT263" s="19"/>
      <c r="GU263" s="19"/>
      <c r="GV263" s="19"/>
      <c r="GW263" s="19"/>
      <c r="GX263" s="19"/>
    </row>
    <row r="264" spans="1:206" x14ac:dyDescent="0.25">
      <c r="P264" s="16"/>
      <c r="Q264" s="16"/>
      <c r="R264" s="1"/>
      <c r="S264" s="1"/>
      <c r="T264" s="1"/>
      <c r="U264" s="16"/>
      <c r="V264" s="16"/>
      <c r="W264" s="16"/>
      <c r="X264" s="16"/>
      <c r="Y264" s="16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  <c r="DK264" s="19"/>
      <c r="DL264" s="19"/>
      <c r="DM264" s="19"/>
      <c r="DN264" s="19"/>
      <c r="DO264" s="19"/>
      <c r="DP264" s="19"/>
      <c r="DQ264" s="19"/>
      <c r="DR264" s="19"/>
      <c r="DS264" s="19"/>
      <c r="DT264" s="19"/>
      <c r="DU264" s="19"/>
      <c r="DV264" s="19"/>
      <c r="DW264" s="19"/>
      <c r="DX264" s="19"/>
      <c r="DY264" s="19"/>
      <c r="DZ264" s="19"/>
      <c r="EA264" s="19"/>
      <c r="EB264" s="19"/>
      <c r="EC264" s="19"/>
      <c r="ED264" s="19"/>
      <c r="EE264" s="19"/>
      <c r="EF264" s="19"/>
      <c r="EG264" s="19"/>
      <c r="EH264" s="19"/>
      <c r="EI264" s="19"/>
      <c r="EJ264" s="19"/>
      <c r="EK264" s="19"/>
      <c r="EL264" s="19"/>
      <c r="EM264" s="19"/>
      <c r="EN264" s="19"/>
      <c r="EO264" s="19"/>
      <c r="EP264" s="19"/>
      <c r="EQ264" s="19"/>
      <c r="ER264" s="19"/>
      <c r="ES264" s="19"/>
      <c r="ET264" s="19"/>
      <c r="EU264" s="19"/>
      <c r="EV264" s="19"/>
      <c r="EW264" s="19"/>
      <c r="EX264" s="19"/>
      <c r="EY264" s="19"/>
      <c r="EZ264" s="19"/>
      <c r="FA264" s="19"/>
      <c r="FB264" s="19"/>
      <c r="FC264" s="19"/>
      <c r="FD264" s="19"/>
      <c r="FE264" s="19"/>
      <c r="FF264" s="19"/>
      <c r="FG264" s="19"/>
      <c r="FH264" s="19"/>
      <c r="FI264" s="19"/>
      <c r="FJ264" s="19"/>
      <c r="FK264" s="19"/>
      <c r="FL264" s="19"/>
      <c r="FM264" s="19"/>
      <c r="FN264" s="19"/>
      <c r="FO264" s="19"/>
      <c r="FP264" s="19"/>
      <c r="FQ264" s="19"/>
      <c r="FR264" s="19"/>
      <c r="FS264" s="19"/>
      <c r="FT264" s="19"/>
      <c r="FU264" s="19"/>
      <c r="FV264" s="19"/>
      <c r="FW264" s="19"/>
      <c r="FX264" s="19"/>
      <c r="FY264" s="19"/>
      <c r="FZ264" s="19"/>
      <c r="GA264" s="19"/>
      <c r="GB264" s="19"/>
      <c r="GC264" s="19"/>
      <c r="GD264" s="19"/>
      <c r="GE264" s="19"/>
      <c r="GF264" s="19"/>
      <c r="GG264" s="19"/>
      <c r="GH264" s="19"/>
      <c r="GI264" s="19"/>
      <c r="GJ264" s="19"/>
      <c r="GK264" s="19"/>
      <c r="GL264" s="19"/>
      <c r="GM264" s="19"/>
      <c r="GN264" s="19"/>
      <c r="GO264" s="19"/>
      <c r="GP264" s="19"/>
      <c r="GQ264" s="19"/>
      <c r="GR264" s="19"/>
      <c r="GS264" s="19"/>
      <c r="GT264" s="19"/>
      <c r="GU264" s="19"/>
      <c r="GV264" s="19"/>
      <c r="GW264" s="19"/>
      <c r="GX264" s="19"/>
    </row>
    <row r="265" spans="1:206" x14ac:dyDescent="0.25">
      <c r="P265" s="16"/>
      <c r="Q265" s="16"/>
      <c r="R265" s="1"/>
      <c r="S265" s="1"/>
      <c r="T265" s="1"/>
      <c r="U265" s="16"/>
      <c r="V265" s="16"/>
      <c r="W265" s="16"/>
      <c r="X265" s="16"/>
      <c r="Y265" s="16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19"/>
      <c r="CK265" s="19"/>
      <c r="CL265" s="19"/>
      <c r="CM265" s="19"/>
      <c r="CN265" s="19"/>
      <c r="CO265" s="19"/>
      <c r="CP265" s="19"/>
      <c r="CQ265" s="19"/>
      <c r="CR265" s="19"/>
      <c r="CS265" s="19"/>
      <c r="CT265" s="19"/>
      <c r="CU265" s="19"/>
      <c r="CV265" s="19"/>
      <c r="CW265" s="19"/>
      <c r="CX265" s="19"/>
      <c r="CY265" s="19"/>
      <c r="CZ265" s="19"/>
      <c r="DA265" s="19"/>
      <c r="DB265" s="19"/>
      <c r="DC265" s="19"/>
      <c r="DD265" s="19"/>
      <c r="DE265" s="19"/>
      <c r="DF265" s="19"/>
      <c r="DG265" s="19"/>
      <c r="DH265" s="19"/>
      <c r="DI265" s="19"/>
      <c r="DJ265" s="19"/>
      <c r="DK265" s="19"/>
      <c r="DL265" s="19"/>
      <c r="DM265" s="19"/>
      <c r="DN265" s="19"/>
      <c r="DO265" s="19"/>
      <c r="DP265" s="19"/>
      <c r="DQ265" s="19"/>
      <c r="DR265" s="19"/>
      <c r="DS265" s="19"/>
      <c r="DT265" s="19"/>
      <c r="DU265" s="19"/>
      <c r="DV265" s="19"/>
      <c r="DW265" s="19"/>
      <c r="DX265" s="19"/>
      <c r="DY265" s="19"/>
      <c r="DZ265" s="19"/>
      <c r="EA265" s="19"/>
      <c r="EB265" s="19"/>
      <c r="EC265" s="19"/>
      <c r="ED265" s="19"/>
      <c r="EE265" s="19"/>
      <c r="EF265" s="19"/>
      <c r="EG265" s="19"/>
      <c r="EH265" s="19"/>
      <c r="EI265" s="19"/>
      <c r="EJ265" s="19"/>
      <c r="EK265" s="19"/>
      <c r="EL265" s="19"/>
      <c r="EM265" s="19"/>
      <c r="EN265" s="19"/>
      <c r="EO265" s="19"/>
      <c r="EP265" s="19"/>
      <c r="EQ265" s="19"/>
      <c r="ER265" s="19"/>
      <c r="ES265" s="19"/>
      <c r="ET265" s="19"/>
      <c r="EU265" s="19"/>
      <c r="EV265" s="19"/>
      <c r="EW265" s="19"/>
      <c r="EX265" s="19"/>
      <c r="EY265" s="19"/>
      <c r="EZ265" s="19"/>
      <c r="FA265" s="19"/>
      <c r="FB265" s="19"/>
      <c r="FC265" s="19"/>
      <c r="FD265" s="19"/>
      <c r="FE265" s="19"/>
      <c r="FF265" s="19"/>
      <c r="FG265" s="19"/>
      <c r="FH265" s="19"/>
      <c r="FI265" s="19"/>
      <c r="FJ265" s="19"/>
      <c r="FK265" s="19"/>
      <c r="FL265" s="19"/>
      <c r="FM265" s="19"/>
      <c r="FN265" s="19"/>
      <c r="FO265" s="19"/>
      <c r="FP265" s="19"/>
      <c r="FQ265" s="19"/>
      <c r="FR265" s="19"/>
      <c r="FS265" s="19"/>
      <c r="FT265" s="19"/>
      <c r="FU265" s="19"/>
      <c r="FV265" s="19"/>
      <c r="FW265" s="19"/>
      <c r="FX265" s="19"/>
      <c r="FY265" s="19"/>
      <c r="FZ265" s="19"/>
      <c r="GA265" s="19"/>
      <c r="GB265" s="19"/>
      <c r="GC265" s="19"/>
      <c r="GD265" s="19"/>
      <c r="GE265" s="19"/>
      <c r="GF265" s="19"/>
      <c r="GG265" s="19"/>
      <c r="GH265" s="19"/>
      <c r="GI265" s="19"/>
      <c r="GJ265" s="19"/>
      <c r="GK265" s="19"/>
      <c r="GL265" s="19"/>
      <c r="GM265" s="19"/>
      <c r="GN265" s="19"/>
      <c r="GO265" s="19"/>
      <c r="GP265" s="19"/>
      <c r="GQ265" s="19"/>
      <c r="GR265" s="19"/>
      <c r="GS265" s="19"/>
      <c r="GT265" s="19"/>
      <c r="GU265" s="19"/>
      <c r="GV265" s="19"/>
      <c r="GW265" s="19"/>
      <c r="GX265" s="19"/>
    </row>
    <row r="266" spans="1:206" x14ac:dyDescent="0.25">
      <c r="P266" s="16"/>
      <c r="Q266" s="16"/>
      <c r="R266" s="1"/>
      <c r="S266" s="1"/>
      <c r="T266" s="1"/>
      <c r="U266" s="16"/>
      <c r="V266" s="16"/>
      <c r="W266" s="16"/>
      <c r="X266" s="16"/>
      <c r="Y266" s="16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/>
      <c r="DK266" s="19"/>
      <c r="DL266" s="19"/>
      <c r="DM266" s="19"/>
      <c r="DN266" s="19"/>
      <c r="DO266" s="19"/>
      <c r="DP266" s="19"/>
      <c r="DQ266" s="19"/>
      <c r="DR266" s="19"/>
      <c r="DS266" s="19"/>
      <c r="DT266" s="19"/>
      <c r="DU266" s="19"/>
      <c r="DV266" s="19"/>
      <c r="DW266" s="19"/>
      <c r="DX266" s="19"/>
      <c r="DY266" s="19"/>
      <c r="DZ266" s="19"/>
      <c r="EA266" s="19"/>
      <c r="EB266" s="19"/>
      <c r="EC266" s="19"/>
      <c r="ED266" s="19"/>
      <c r="EE266" s="19"/>
      <c r="EF266" s="19"/>
      <c r="EG266" s="19"/>
      <c r="EH266" s="19"/>
      <c r="EI266" s="19"/>
      <c r="EJ266" s="19"/>
      <c r="EK266" s="19"/>
      <c r="EL266" s="19"/>
      <c r="EM266" s="19"/>
      <c r="EN266" s="19"/>
      <c r="EO266" s="19"/>
      <c r="EP266" s="19"/>
      <c r="EQ266" s="19"/>
      <c r="ER266" s="19"/>
      <c r="ES266" s="19"/>
      <c r="ET266" s="19"/>
      <c r="EU266" s="19"/>
      <c r="EV266" s="19"/>
      <c r="EW266" s="19"/>
      <c r="EX266" s="19"/>
      <c r="EY266" s="19"/>
      <c r="EZ266" s="19"/>
      <c r="FA266" s="19"/>
      <c r="FB266" s="19"/>
      <c r="FC266" s="19"/>
      <c r="FD266" s="19"/>
      <c r="FE266" s="19"/>
      <c r="FF266" s="19"/>
      <c r="FG266" s="19"/>
      <c r="FH266" s="19"/>
      <c r="FI266" s="19"/>
      <c r="FJ266" s="19"/>
      <c r="FK266" s="19"/>
      <c r="FL266" s="19"/>
      <c r="FM266" s="19"/>
      <c r="FN266" s="19"/>
      <c r="FO266" s="19"/>
      <c r="FP266" s="19"/>
      <c r="FQ266" s="19"/>
      <c r="FR266" s="19"/>
      <c r="FS266" s="19"/>
      <c r="FT266" s="19"/>
      <c r="FU266" s="19"/>
      <c r="FV266" s="19"/>
      <c r="FW266" s="19"/>
      <c r="FX266" s="19"/>
      <c r="FY266" s="19"/>
      <c r="FZ266" s="19"/>
      <c r="GA266" s="19"/>
      <c r="GB266" s="19"/>
      <c r="GC266" s="19"/>
      <c r="GD266" s="19"/>
      <c r="GE266" s="19"/>
      <c r="GF266" s="19"/>
      <c r="GG266" s="19"/>
      <c r="GH266" s="19"/>
      <c r="GI266" s="19"/>
      <c r="GJ266" s="19"/>
      <c r="GK266" s="19"/>
      <c r="GL266" s="19"/>
      <c r="GM266" s="19"/>
      <c r="GN266" s="19"/>
      <c r="GO266" s="19"/>
      <c r="GP266" s="19"/>
      <c r="GQ266" s="19"/>
      <c r="GR266" s="19"/>
      <c r="GS266" s="19"/>
      <c r="GT266" s="19"/>
      <c r="GU266" s="19"/>
      <c r="GV266" s="19"/>
      <c r="GW266" s="19"/>
      <c r="GX266" s="19"/>
    </row>
    <row r="267" spans="1:206" x14ac:dyDescent="0.25">
      <c r="P267" s="16"/>
      <c r="Q267" s="16"/>
      <c r="R267" s="1"/>
      <c r="S267" s="1"/>
      <c r="T267" s="1"/>
      <c r="U267" s="16"/>
      <c r="V267" s="16"/>
      <c r="W267" s="16"/>
      <c r="X267" s="16"/>
      <c r="Y267" s="16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  <c r="CW267" s="19"/>
      <c r="CX267" s="19"/>
      <c r="CY267" s="19"/>
      <c r="CZ267" s="19"/>
      <c r="DA267" s="19"/>
      <c r="DB267" s="19"/>
      <c r="DC267" s="19"/>
      <c r="DD267" s="19"/>
      <c r="DE267" s="19"/>
      <c r="DF267" s="19"/>
      <c r="DG267" s="19"/>
      <c r="DH267" s="19"/>
      <c r="DI267" s="19"/>
      <c r="DJ267" s="19"/>
      <c r="DK267" s="19"/>
      <c r="DL267" s="19"/>
      <c r="DM267" s="19"/>
      <c r="DN267" s="19"/>
      <c r="DO267" s="19"/>
      <c r="DP267" s="19"/>
      <c r="DQ267" s="19"/>
      <c r="DR267" s="19"/>
      <c r="DS267" s="19"/>
      <c r="DT267" s="19"/>
      <c r="DU267" s="19"/>
      <c r="DV267" s="19"/>
      <c r="DW267" s="19"/>
      <c r="DX267" s="19"/>
      <c r="DY267" s="19"/>
      <c r="DZ267" s="19"/>
      <c r="EA267" s="19"/>
      <c r="EB267" s="19"/>
      <c r="EC267" s="19"/>
      <c r="ED267" s="19"/>
      <c r="EE267" s="19"/>
      <c r="EF267" s="19"/>
      <c r="EG267" s="19"/>
      <c r="EH267" s="19"/>
      <c r="EI267" s="19"/>
      <c r="EJ267" s="19"/>
      <c r="EK267" s="19"/>
      <c r="EL267" s="19"/>
      <c r="EM267" s="19"/>
      <c r="EN267" s="19"/>
      <c r="EO267" s="19"/>
      <c r="EP267" s="19"/>
      <c r="EQ267" s="19"/>
      <c r="ER267" s="19"/>
      <c r="ES267" s="19"/>
      <c r="ET267" s="19"/>
      <c r="EU267" s="19"/>
      <c r="EV267" s="19"/>
      <c r="EW267" s="19"/>
      <c r="EX267" s="19"/>
      <c r="EY267" s="19"/>
      <c r="EZ267" s="19"/>
      <c r="FA267" s="19"/>
      <c r="FB267" s="19"/>
      <c r="FC267" s="19"/>
      <c r="FD267" s="19"/>
      <c r="FE267" s="19"/>
      <c r="FF267" s="19"/>
      <c r="FG267" s="19"/>
      <c r="FH267" s="19"/>
      <c r="FI267" s="19"/>
      <c r="FJ267" s="19"/>
      <c r="FK267" s="19"/>
      <c r="FL267" s="19"/>
      <c r="FM267" s="19"/>
      <c r="FN267" s="19"/>
      <c r="FO267" s="19"/>
      <c r="FP267" s="19"/>
      <c r="FQ267" s="19"/>
      <c r="FR267" s="19"/>
      <c r="FS267" s="19"/>
      <c r="FT267" s="19"/>
      <c r="FU267" s="19"/>
      <c r="FV267" s="19"/>
      <c r="FW267" s="19"/>
      <c r="FX267" s="19"/>
      <c r="FY267" s="19"/>
      <c r="FZ267" s="19"/>
      <c r="GA267" s="19"/>
      <c r="GB267" s="19"/>
      <c r="GC267" s="19"/>
      <c r="GD267" s="19"/>
      <c r="GE267" s="19"/>
      <c r="GF267" s="19"/>
      <c r="GG267" s="19"/>
      <c r="GH267" s="19"/>
      <c r="GI267" s="19"/>
      <c r="GJ267" s="19"/>
      <c r="GK267" s="19"/>
      <c r="GL267" s="19"/>
      <c r="GM267" s="19"/>
      <c r="GN267" s="19"/>
      <c r="GO267" s="19"/>
      <c r="GP267" s="19"/>
      <c r="GQ267" s="19"/>
      <c r="GR267" s="19"/>
      <c r="GS267" s="19"/>
      <c r="GT267" s="19"/>
      <c r="GU267" s="19"/>
      <c r="GV267" s="19"/>
      <c r="GW267" s="19"/>
      <c r="GX267" s="19"/>
    </row>
    <row r="268" spans="1:206" x14ac:dyDescent="0.25">
      <c r="P268" s="16"/>
      <c r="Q268" s="16"/>
      <c r="R268" s="1"/>
      <c r="S268" s="1"/>
      <c r="T268" s="1"/>
      <c r="U268" s="16"/>
      <c r="V268" s="16"/>
      <c r="W268" s="16"/>
      <c r="X268" s="16"/>
      <c r="Y268" s="16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  <c r="DK268" s="19"/>
      <c r="DL268" s="19"/>
      <c r="DM268" s="19"/>
      <c r="DN268" s="19"/>
      <c r="DO268" s="19"/>
      <c r="DP268" s="19"/>
      <c r="DQ268" s="19"/>
      <c r="DR268" s="19"/>
      <c r="DS268" s="19"/>
      <c r="DT268" s="19"/>
      <c r="DU268" s="19"/>
      <c r="DV268" s="19"/>
      <c r="DW268" s="19"/>
      <c r="DX268" s="19"/>
      <c r="DY268" s="19"/>
      <c r="DZ268" s="19"/>
      <c r="EA268" s="19"/>
      <c r="EB268" s="19"/>
      <c r="EC268" s="19"/>
      <c r="ED268" s="19"/>
      <c r="EE268" s="19"/>
      <c r="EF268" s="19"/>
      <c r="EG268" s="19"/>
      <c r="EH268" s="19"/>
      <c r="EI268" s="19"/>
      <c r="EJ268" s="19"/>
      <c r="EK268" s="19"/>
      <c r="EL268" s="19"/>
      <c r="EM268" s="19"/>
      <c r="EN268" s="19"/>
      <c r="EO268" s="19"/>
      <c r="EP268" s="19"/>
      <c r="EQ268" s="19"/>
      <c r="ER268" s="19"/>
      <c r="ES268" s="19"/>
      <c r="ET268" s="19"/>
      <c r="EU268" s="19"/>
      <c r="EV268" s="19"/>
      <c r="EW268" s="19"/>
      <c r="EX268" s="19"/>
      <c r="EY268" s="19"/>
      <c r="EZ268" s="19"/>
      <c r="FA268" s="19"/>
      <c r="FB268" s="19"/>
      <c r="FC268" s="19"/>
      <c r="FD268" s="19"/>
      <c r="FE268" s="19"/>
      <c r="FF268" s="19"/>
      <c r="FG268" s="19"/>
      <c r="FH268" s="19"/>
      <c r="FI268" s="19"/>
      <c r="FJ268" s="19"/>
      <c r="FK268" s="19"/>
      <c r="FL268" s="19"/>
      <c r="FM268" s="19"/>
      <c r="FN268" s="19"/>
      <c r="FO268" s="19"/>
      <c r="FP268" s="19"/>
      <c r="FQ268" s="19"/>
      <c r="FR268" s="19"/>
      <c r="FS268" s="19"/>
      <c r="FT268" s="19"/>
      <c r="FU268" s="19"/>
      <c r="FV268" s="19"/>
      <c r="FW268" s="19"/>
      <c r="FX268" s="19"/>
      <c r="FY268" s="19"/>
      <c r="FZ268" s="19"/>
      <c r="GA268" s="19"/>
      <c r="GB268" s="19"/>
      <c r="GC268" s="19"/>
      <c r="GD268" s="19"/>
      <c r="GE268" s="19"/>
      <c r="GF268" s="19"/>
      <c r="GG268" s="19"/>
      <c r="GH268" s="19"/>
      <c r="GI268" s="19"/>
      <c r="GJ268" s="19"/>
      <c r="GK268" s="19"/>
      <c r="GL268" s="19"/>
      <c r="GM268" s="19"/>
      <c r="GN268" s="19"/>
      <c r="GO268" s="19"/>
      <c r="GP268" s="19"/>
      <c r="GQ268" s="19"/>
      <c r="GR268" s="19"/>
      <c r="GS268" s="19"/>
      <c r="GT268" s="19"/>
      <c r="GU268" s="19"/>
      <c r="GV268" s="19"/>
      <c r="GW268" s="19"/>
      <c r="GX268" s="19"/>
    </row>
    <row r="269" spans="1:206" x14ac:dyDescent="0.25">
      <c r="P269" s="16"/>
      <c r="Q269" s="16"/>
      <c r="R269" s="1"/>
      <c r="S269" s="1"/>
      <c r="T269" s="1"/>
      <c r="U269" s="16"/>
      <c r="V269" s="16"/>
      <c r="W269" s="16"/>
      <c r="X269" s="16"/>
      <c r="Y269" s="16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  <c r="DK269" s="19"/>
      <c r="DL269" s="19"/>
      <c r="DM269" s="19"/>
      <c r="DN269" s="19"/>
      <c r="DO269" s="19"/>
      <c r="DP269" s="19"/>
      <c r="DQ269" s="19"/>
      <c r="DR269" s="19"/>
      <c r="DS269" s="19"/>
      <c r="DT269" s="19"/>
      <c r="DU269" s="19"/>
      <c r="DV269" s="19"/>
      <c r="DW269" s="19"/>
      <c r="DX269" s="19"/>
      <c r="DY269" s="19"/>
      <c r="DZ269" s="19"/>
      <c r="EA269" s="19"/>
      <c r="EB269" s="19"/>
      <c r="EC269" s="19"/>
      <c r="ED269" s="19"/>
      <c r="EE269" s="19"/>
      <c r="EF269" s="19"/>
      <c r="EG269" s="19"/>
      <c r="EH269" s="19"/>
      <c r="EI269" s="19"/>
      <c r="EJ269" s="19"/>
      <c r="EK269" s="19"/>
      <c r="EL269" s="19"/>
      <c r="EM269" s="19"/>
      <c r="EN269" s="19"/>
      <c r="EO269" s="19"/>
      <c r="EP269" s="19"/>
      <c r="EQ269" s="19"/>
      <c r="ER269" s="19"/>
      <c r="ES269" s="19"/>
      <c r="ET269" s="19"/>
      <c r="EU269" s="19"/>
      <c r="EV269" s="19"/>
      <c r="EW269" s="19"/>
      <c r="EX269" s="19"/>
      <c r="EY269" s="19"/>
      <c r="EZ269" s="19"/>
      <c r="FA269" s="19"/>
      <c r="FB269" s="19"/>
      <c r="FC269" s="19"/>
      <c r="FD269" s="19"/>
      <c r="FE269" s="19"/>
      <c r="FF269" s="19"/>
      <c r="FG269" s="19"/>
      <c r="FH269" s="19"/>
      <c r="FI269" s="19"/>
      <c r="FJ269" s="19"/>
      <c r="FK269" s="19"/>
      <c r="FL269" s="19"/>
      <c r="FM269" s="19"/>
      <c r="FN269" s="19"/>
      <c r="FO269" s="19"/>
      <c r="FP269" s="19"/>
      <c r="FQ269" s="19"/>
      <c r="FR269" s="19"/>
      <c r="FS269" s="19"/>
      <c r="FT269" s="19"/>
      <c r="FU269" s="19"/>
      <c r="FV269" s="19"/>
      <c r="FW269" s="19"/>
      <c r="FX269" s="19"/>
      <c r="FY269" s="19"/>
      <c r="FZ269" s="19"/>
      <c r="GA269" s="19"/>
      <c r="GB269" s="19"/>
      <c r="GC269" s="19"/>
      <c r="GD269" s="19"/>
      <c r="GE269" s="19"/>
      <c r="GF269" s="19"/>
      <c r="GG269" s="19"/>
      <c r="GH269" s="19"/>
      <c r="GI269" s="19"/>
      <c r="GJ269" s="19"/>
      <c r="GK269" s="19"/>
      <c r="GL269" s="19"/>
      <c r="GM269" s="19"/>
      <c r="GN269" s="19"/>
      <c r="GO269" s="19"/>
      <c r="GP269" s="19"/>
      <c r="GQ269" s="19"/>
      <c r="GR269" s="19"/>
      <c r="GS269" s="19"/>
      <c r="GT269" s="19"/>
      <c r="GU269" s="19"/>
      <c r="GV269" s="19"/>
      <c r="GW269" s="19"/>
      <c r="GX269" s="19"/>
    </row>
    <row r="270" spans="1:206" x14ac:dyDescent="0.25">
      <c r="P270" s="16"/>
      <c r="Q270" s="16"/>
      <c r="R270" s="1"/>
      <c r="S270" s="1"/>
      <c r="T270" s="1"/>
      <c r="U270" s="16"/>
      <c r="V270" s="16"/>
      <c r="W270" s="16"/>
      <c r="X270" s="16"/>
      <c r="Y270" s="16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  <c r="CA270" s="19"/>
      <c r="CB270" s="19"/>
      <c r="CC270" s="19"/>
      <c r="CD270" s="19"/>
      <c r="CE270" s="19"/>
      <c r="CF270" s="19"/>
      <c r="CG270" s="19"/>
      <c r="CH270" s="19"/>
      <c r="CI270" s="19"/>
      <c r="CJ270" s="19"/>
      <c r="CK270" s="19"/>
      <c r="CL270" s="19"/>
      <c r="CM270" s="19"/>
      <c r="CN270" s="19"/>
      <c r="CO270" s="19"/>
      <c r="CP270" s="19"/>
      <c r="CQ270" s="19"/>
      <c r="CR270" s="19"/>
      <c r="CS270" s="19"/>
      <c r="CT270" s="19"/>
      <c r="CU270" s="19"/>
      <c r="CV270" s="19"/>
      <c r="CW270" s="19"/>
      <c r="CX270" s="19"/>
      <c r="CY270" s="19"/>
      <c r="CZ270" s="19"/>
      <c r="DA270" s="19"/>
      <c r="DB270" s="19"/>
      <c r="DC270" s="19"/>
      <c r="DD270" s="19"/>
      <c r="DE270" s="19"/>
      <c r="DF270" s="19"/>
      <c r="DG270" s="19"/>
      <c r="DH270" s="19"/>
      <c r="DI270" s="19"/>
      <c r="DJ270" s="19"/>
      <c r="DK270" s="19"/>
      <c r="DL270" s="19"/>
      <c r="DM270" s="19"/>
      <c r="DN270" s="19"/>
      <c r="DO270" s="19"/>
      <c r="DP270" s="19"/>
      <c r="DQ270" s="19"/>
      <c r="DR270" s="19"/>
      <c r="DS270" s="19"/>
      <c r="DT270" s="19"/>
      <c r="DU270" s="19"/>
      <c r="DV270" s="19"/>
      <c r="DW270" s="19"/>
      <c r="DX270" s="19"/>
      <c r="DY270" s="19"/>
      <c r="DZ270" s="19"/>
      <c r="EA270" s="19"/>
      <c r="EB270" s="19"/>
      <c r="EC270" s="19"/>
      <c r="ED270" s="19"/>
      <c r="EE270" s="19"/>
      <c r="EF270" s="19"/>
      <c r="EG270" s="19"/>
      <c r="EH270" s="19"/>
      <c r="EI270" s="19"/>
      <c r="EJ270" s="19"/>
      <c r="EK270" s="19"/>
      <c r="EL270" s="19"/>
      <c r="EM270" s="19"/>
      <c r="EN270" s="19"/>
      <c r="EO270" s="19"/>
      <c r="EP270" s="19"/>
      <c r="EQ270" s="19"/>
      <c r="ER270" s="19"/>
      <c r="ES270" s="19"/>
      <c r="ET270" s="19"/>
      <c r="EU270" s="19"/>
      <c r="EV270" s="19"/>
      <c r="EW270" s="19"/>
      <c r="EX270" s="19"/>
      <c r="EY270" s="19"/>
      <c r="EZ270" s="19"/>
      <c r="FA270" s="19"/>
      <c r="FB270" s="19"/>
      <c r="FC270" s="19"/>
      <c r="FD270" s="19"/>
      <c r="FE270" s="19"/>
      <c r="FF270" s="19"/>
      <c r="FG270" s="19"/>
      <c r="FH270" s="19"/>
      <c r="FI270" s="19"/>
      <c r="FJ270" s="19"/>
      <c r="FK270" s="19"/>
      <c r="FL270" s="19"/>
      <c r="FM270" s="19"/>
      <c r="FN270" s="19"/>
      <c r="FO270" s="19"/>
      <c r="FP270" s="19"/>
      <c r="FQ270" s="19"/>
      <c r="FR270" s="19"/>
      <c r="FS270" s="19"/>
      <c r="FT270" s="19"/>
      <c r="FU270" s="19"/>
      <c r="FV270" s="19"/>
      <c r="FW270" s="19"/>
      <c r="FX270" s="19"/>
      <c r="FY270" s="19"/>
      <c r="FZ270" s="19"/>
      <c r="GA270" s="19"/>
      <c r="GB270" s="19"/>
      <c r="GC270" s="19"/>
      <c r="GD270" s="19"/>
      <c r="GE270" s="19"/>
      <c r="GF270" s="19"/>
      <c r="GG270" s="19"/>
      <c r="GH270" s="19"/>
      <c r="GI270" s="19"/>
      <c r="GJ270" s="19"/>
      <c r="GK270" s="19"/>
      <c r="GL270" s="19"/>
      <c r="GM270" s="19"/>
      <c r="GN270" s="19"/>
      <c r="GO270" s="19"/>
      <c r="GP270" s="19"/>
      <c r="GQ270" s="19"/>
      <c r="GR270" s="19"/>
      <c r="GS270" s="19"/>
      <c r="GT270" s="19"/>
      <c r="GU270" s="19"/>
      <c r="GV270" s="19"/>
      <c r="GW270" s="19"/>
      <c r="GX270" s="19"/>
    </row>
    <row r="271" spans="1:206" x14ac:dyDescent="0.25">
      <c r="P271" s="16"/>
      <c r="Q271" s="16"/>
      <c r="R271" s="1"/>
      <c r="S271" s="1"/>
      <c r="T271" s="1"/>
      <c r="U271" s="16"/>
      <c r="V271" s="16"/>
      <c r="W271" s="16"/>
      <c r="X271" s="16"/>
      <c r="Y271" s="16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/>
      <c r="CK271" s="19"/>
      <c r="CL271" s="19"/>
      <c r="CM271" s="19"/>
      <c r="CN271" s="19"/>
      <c r="CO271" s="19"/>
      <c r="CP271" s="19"/>
      <c r="CQ271" s="19"/>
      <c r="CR271" s="19"/>
      <c r="CS271" s="19"/>
      <c r="CT271" s="19"/>
      <c r="CU271" s="19"/>
      <c r="CV271" s="19"/>
      <c r="CW271" s="19"/>
      <c r="CX271" s="19"/>
      <c r="CY271" s="19"/>
      <c r="CZ271" s="19"/>
      <c r="DA271" s="19"/>
      <c r="DB271" s="19"/>
      <c r="DC271" s="19"/>
      <c r="DD271" s="19"/>
      <c r="DE271" s="19"/>
      <c r="DF271" s="19"/>
      <c r="DG271" s="19"/>
      <c r="DH271" s="19"/>
      <c r="DI271" s="19"/>
      <c r="DJ271" s="19"/>
      <c r="DK271" s="19"/>
      <c r="DL271" s="19"/>
      <c r="DM271" s="19"/>
      <c r="DN271" s="19"/>
      <c r="DO271" s="19"/>
      <c r="DP271" s="19"/>
      <c r="DQ271" s="19"/>
      <c r="DR271" s="19"/>
      <c r="DS271" s="19"/>
      <c r="DT271" s="19"/>
      <c r="DU271" s="19"/>
      <c r="DV271" s="19"/>
      <c r="DW271" s="19"/>
      <c r="DX271" s="19"/>
      <c r="DY271" s="19"/>
      <c r="DZ271" s="19"/>
      <c r="EA271" s="19"/>
      <c r="EB271" s="19"/>
      <c r="EC271" s="19"/>
      <c r="ED271" s="19"/>
      <c r="EE271" s="19"/>
      <c r="EF271" s="19"/>
      <c r="EG271" s="19"/>
      <c r="EH271" s="19"/>
      <c r="EI271" s="19"/>
      <c r="EJ271" s="19"/>
      <c r="EK271" s="19"/>
      <c r="EL271" s="19"/>
      <c r="EM271" s="19"/>
      <c r="EN271" s="19"/>
      <c r="EO271" s="19"/>
      <c r="EP271" s="19"/>
      <c r="EQ271" s="19"/>
      <c r="ER271" s="19"/>
      <c r="ES271" s="19"/>
      <c r="ET271" s="19"/>
      <c r="EU271" s="19"/>
      <c r="EV271" s="19"/>
      <c r="EW271" s="19"/>
      <c r="EX271" s="19"/>
      <c r="EY271" s="19"/>
      <c r="EZ271" s="19"/>
      <c r="FA271" s="19"/>
      <c r="FB271" s="19"/>
      <c r="FC271" s="19"/>
      <c r="FD271" s="19"/>
      <c r="FE271" s="19"/>
      <c r="FF271" s="19"/>
      <c r="FG271" s="19"/>
      <c r="FH271" s="19"/>
      <c r="FI271" s="19"/>
      <c r="FJ271" s="19"/>
      <c r="FK271" s="19"/>
      <c r="FL271" s="19"/>
      <c r="FM271" s="19"/>
      <c r="FN271" s="19"/>
      <c r="FO271" s="19"/>
      <c r="FP271" s="19"/>
      <c r="FQ271" s="19"/>
      <c r="FR271" s="19"/>
      <c r="FS271" s="19"/>
      <c r="FT271" s="19"/>
      <c r="FU271" s="19"/>
      <c r="FV271" s="19"/>
      <c r="FW271" s="19"/>
      <c r="FX271" s="19"/>
      <c r="FY271" s="19"/>
      <c r="FZ271" s="19"/>
      <c r="GA271" s="19"/>
      <c r="GB271" s="19"/>
      <c r="GC271" s="19"/>
      <c r="GD271" s="19"/>
      <c r="GE271" s="19"/>
      <c r="GF271" s="19"/>
      <c r="GG271" s="19"/>
      <c r="GH271" s="19"/>
      <c r="GI271" s="19"/>
      <c r="GJ271" s="19"/>
      <c r="GK271" s="19"/>
      <c r="GL271" s="19"/>
      <c r="GM271" s="19"/>
      <c r="GN271" s="19"/>
      <c r="GO271" s="19"/>
      <c r="GP271" s="19"/>
      <c r="GQ271" s="19"/>
      <c r="GR271" s="19"/>
      <c r="GS271" s="19"/>
      <c r="GT271" s="19"/>
      <c r="GU271" s="19"/>
      <c r="GV271" s="19"/>
      <c r="GW271" s="19"/>
      <c r="GX271" s="19"/>
    </row>
    <row r="272" spans="1:206" x14ac:dyDescent="0.25">
      <c r="P272" s="16"/>
      <c r="Q272" s="16"/>
      <c r="R272" s="1"/>
      <c r="S272" s="1"/>
      <c r="T272" s="1"/>
      <c r="U272" s="16"/>
      <c r="V272" s="16"/>
      <c r="W272" s="16"/>
      <c r="X272" s="16"/>
      <c r="Y272" s="16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19"/>
      <c r="CE272" s="19"/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9"/>
      <c r="CW272" s="19"/>
      <c r="CX272" s="19"/>
      <c r="CY272" s="19"/>
      <c r="CZ272" s="19"/>
      <c r="DA272" s="19"/>
      <c r="DB272" s="19"/>
      <c r="DC272" s="19"/>
      <c r="DD272" s="19"/>
      <c r="DE272" s="19"/>
      <c r="DF272" s="19"/>
      <c r="DG272" s="19"/>
      <c r="DH272" s="19"/>
      <c r="DI272" s="19"/>
      <c r="DJ272" s="19"/>
      <c r="DK272" s="19"/>
      <c r="DL272" s="19"/>
      <c r="DM272" s="19"/>
      <c r="DN272" s="19"/>
      <c r="DO272" s="19"/>
      <c r="DP272" s="19"/>
      <c r="DQ272" s="19"/>
      <c r="DR272" s="19"/>
      <c r="DS272" s="19"/>
      <c r="DT272" s="19"/>
      <c r="DU272" s="19"/>
      <c r="DV272" s="19"/>
      <c r="DW272" s="19"/>
      <c r="DX272" s="19"/>
      <c r="DY272" s="19"/>
      <c r="DZ272" s="19"/>
      <c r="EA272" s="19"/>
      <c r="EB272" s="19"/>
      <c r="EC272" s="19"/>
      <c r="ED272" s="19"/>
      <c r="EE272" s="19"/>
      <c r="EF272" s="19"/>
      <c r="EG272" s="19"/>
      <c r="EH272" s="19"/>
      <c r="EI272" s="19"/>
      <c r="EJ272" s="19"/>
      <c r="EK272" s="19"/>
      <c r="EL272" s="19"/>
      <c r="EM272" s="19"/>
      <c r="EN272" s="19"/>
      <c r="EO272" s="19"/>
      <c r="EP272" s="19"/>
      <c r="EQ272" s="19"/>
      <c r="ER272" s="19"/>
      <c r="ES272" s="19"/>
      <c r="ET272" s="19"/>
      <c r="EU272" s="19"/>
      <c r="EV272" s="19"/>
      <c r="EW272" s="19"/>
      <c r="EX272" s="19"/>
      <c r="EY272" s="19"/>
      <c r="EZ272" s="19"/>
      <c r="FA272" s="19"/>
      <c r="FB272" s="19"/>
      <c r="FC272" s="19"/>
      <c r="FD272" s="19"/>
      <c r="FE272" s="19"/>
      <c r="FF272" s="19"/>
      <c r="FG272" s="19"/>
      <c r="FH272" s="19"/>
      <c r="FI272" s="19"/>
      <c r="FJ272" s="19"/>
      <c r="FK272" s="19"/>
      <c r="FL272" s="19"/>
      <c r="FM272" s="19"/>
      <c r="FN272" s="19"/>
      <c r="FO272" s="19"/>
      <c r="FP272" s="19"/>
      <c r="FQ272" s="19"/>
      <c r="FR272" s="19"/>
      <c r="FS272" s="19"/>
      <c r="FT272" s="19"/>
      <c r="FU272" s="19"/>
      <c r="FV272" s="19"/>
      <c r="FW272" s="19"/>
      <c r="FX272" s="19"/>
      <c r="FY272" s="19"/>
      <c r="FZ272" s="19"/>
      <c r="GA272" s="19"/>
      <c r="GB272" s="19"/>
      <c r="GC272" s="19"/>
      <c r="GD272" s="19"/>
      <c r="GE272" s="19"/>
      <c r="GF272" s="19"/>
      <c r="GG272" s="19"/>
      <c r="GH272" s="19"/>
      <c r="GI272" s="19"/>
      <c r="GJ272" s="19"/>
      <c r="GK272" s="19"/>
      <c r="GL272" s="19"/>
      <c r="GM272" s="19"/>
      <c r="GN272" s="19"/>
      <c r="GO272" s="19"/>
      <c r="GP272" s="19"/>
      <c r="GQ272" s="19"/>
      <c r="GR272" s="19"/>
      <c r="GS272" s="19"/>
      <c r="GT272" s="19"/>
      <c r="GU272" s="19"/>
      <c r="GV272" s="19"/>
      <c r="GW272" s="19"/>
      <c r="GX272" s="19"/>
    </row>
    <row r="273" spans="16:206" x14ac:dyDescent="0.25">
      <c r="P273" s="16"/>
      <c r="Q273" s="16"/>
      <c r="R273" s="1"/>
      <c r="S273" s="1"/>
      <c r="T273" s="1"/>
      <c r="U273" s="16"/>
      <c r="V273" s="16"/>
      <c r="W273" s="16"/>
      <c r="X273" s="16"/>
      <c r="Y273" s="16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/>
      <c r="DH273" s="19"/>
      <c r="DI273" s="19"/>
      <c r="DJ273" s="19"/>
      <c r="DK273" s="19"/>
      <c r="DL273" s="19"/>
      <c r="DM273" s="19"/>
      <c r="DN273" s="19"/>
      <c r="DO273" s="19"/>
      <c r="DP273" s="19"/>
      <c r="DQ273" s="19"/>
      <c r="DR273" s="19"/>
      <c r="DS273" s="19"/>
      <c r="DT273" s="19"/>
      <c r="DU273" s="19"/>
      <c r="DV273" s="19"/>
      <c r="DW273" s="19"/>
      <c r="DX273" s="19"/>
      <c r="DY273" s="19"/>
      <c r="DZ273" s="19"/>
      <c r="EA273" s="19"/>
      <c r="EB273" s="19"/>
      <c r="EC273" s="19"/>
      <c r="ED273" s="19"/>
      <c r="EE273" s="19"/>
      <c r="EF273" s="19"/>
      <c r="EG273" s="19"/>
      <c r="EH273" s="19"/>
      <c r="EI273" s="19"/>
      <c r="EJ273" s="19"/>
      <c r="EK273" s="19"/>
      <c r="EL273" s="19"/>
      <c r="EM273" s="19"/>
      <c r="EN273" s="19"/>
      <c r="EO273" s="19"/>
      <c r="EP273" s="19"/>
      <c r="EQ273" s="19"/>
      <c r="ER273" s="19"/>
      <c r="ES273" s="19"/>
      <c r="ET273" s="19"/>
      <c r="EU273" s="19"/>
      <c r="EV273" s="19"/>
      <c r="EW273" s="19"/>
      <c r="EX273" s="19"/>
      <c r="EY273" s="19"/>
      <c r="EZ273" s="19"/>
      <c r="FA273" s="19"/>
      <c r="FB273" s="19"/>
      <c r="FC273" s="19"/>
      <c r="FD273" s="19"/>
      <c r="FE273" s="19"/>
      <c r="FF273" s="19"/>
      <c r="FG273" s="19"/>
      <c r="FH273" s="19"/>
      <c r="FI273" s="19"/>
      <c r="FJ273" s="19"/>
      <c r="FK273" s="19"/>
      <c r="FL273" s="19"/>
      <c r="FM273" s="19"/>
      <c r="FN273" s="19"/>
      <c r="FO273" s="19"/>
      <c r="FP273" s="19"/>
      <c r="FQ273" s="19"/>
      <c r="FR273" s="19"/>
      <c r="FS273" s="19"/>
      <c r="FT273" s="19"/>
      <c r="FU273" s="19"/>
      <c r="FV273" s="19"/>
      <c r="FW273" s="19"/>
      <c r="FX273" s="19"/>
      <c r="FY273" s="19"/>
      <c r="FZ273" s="19"/>
      <c r="GA273" s="19"/>
      <c r="GB273" s="19"/>
      <c r="GC273" s="19"/>
      <c r="GD273" s="19"/>
      <c r="GE273" s="19"/>
      <c r="GF273" s="19"/>
      <c r="GG273" s="19"/>
      <c r="GH273" s="19"/>
      <c r="GI273" s="19"/>
      <c r="GJ273" s="19"/>
      <c r="GK273" s="19"/>
      <c r="GL273" s="19"/>
      <c r="GM273" s="19"/>
      <c r="GN273" s="19"/>
      <c r="GO273" s="19"/>
      <c r="GP273" s="19"/>
      <c r="GQ273" s="19"/>
      <c r="GR273" s="19"/>
      <c r="GS273" s="19"/>
      <c r="GT273" s="19"/>
      <c r="GU273" s="19"/>
      <c r="GV273" s="19"/>
      <c r="GW273" s="19"/>
      <c r="GX273" s="19"/>
    </row>
    <row r="274" spans="16:206" x14ac:dyDescent="0.25">
      <c r="P274" s="16"/>
      <c r="Q274" s="16"/>
      <c r="R274" s="1"/>
      <c r="S274" s="1"/>
      <c r="T274" s="1"/>
      <c r="U274" s="16"/>
      <c r="V274" s="16"/>
      <c r="W274" s="16"/>
      <c r="X274" s="16"/>
      <c r="Y274" s="16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  <c r="DK274" s="19"/>
      <c r="DL274" s="19"/>
      <c r="DM274" s="19"/>
      <c r="DN274" s="19"/>
      <c r="DO274" s="19"/>
      <c r="DP274" s="19"/>
      <c r="DQ274" s="19"/>
      <c r="DR274" s="19"/>
      <c r="DS274" s="19"/>
      <c r="DT274" s="19"/>
      <c r="DU274" s="19"/>
      <c r="DV274" s="19"/>
      <c r="DW274" s="19"/>
      <c r="DX274" s="19"/>
      <c r="DY274" s="19"/>
      <c r="DZ274" s="19"/>
      <c r="EA274" s="19"/>
      <c r="EB274" s="19"/>
      <c r="EC274" s="19"/>
      <c r="ED274" s="19"/>
      <c r="EE274" s="19"/>
      <c r="EF274" s="19"/>
      <c r="EG274" s="19"/>
      <c r="EH274" s="19"/>
      <c r="EI274" s="19"/>
      <c r="EJ274" s="19"/>
      <c r="EK274" s="19"/>
      <c r="EL274" s="19"/>
      <c r="EM274" s="19"/>
      <c r="EN274" s="19"/>
      <c r="EO274" s="19"/>
      <c r="EP274" s="19"/>
      <c r="EQ274" s="19"/>
      <c r="ER274" s="19"/>
      <c r="ES274" s="19"/>
      <c r="ET274" s="19"/>
      <c r="EU274" s="19"/>
      <c r="EV274" s="19"/>
      <c r="EW274" s="19"/>
      <c r="EX274" s="19"/>
      <c r="EY274" s="19"/>
      <c r="EZ274" s="19"/>
      <c r="FA274" s="19"/>
      <c r="FB274" s="19"/>
      <c r="FC274" s="19"/>
      <c r="FD274" s="19"/>
      <c r="FE274" s="19"/>
      <c r="FF274" s="19"/>
      <c r="FG274" s="19"/>
      <c r="FH274" s="19"/>
      <c r="FI274" s="19"/>
      <c r="FJ274" s="19"/>
      <c r="FK274" s="19"/>
      <c r="FL274" s="19"/>
      <c r="FM274" s="19"/>
      <c r="FN274" s="19"/>
      <c r="FO274" s="19"/>
      <c r="FP274" s="19"/>
      <c r="FQ274" s="19"/>
      <c r="FR274" s="19"/>
      <c r="FS274" s="19"/>
      <c r="FT274" s="19"/>
      <c r="FU274" s="19"/>
      <c r="FV274" s="19"/>
      <c r="FW274" s="19"/>
      <c r="FX274" s="19"/>
      <c r="FY274" s="19"/>
      <c r="FZ274" s="19"/>
      <c r="GA274" s="19"/>
      <c r="GB274" s="19"/>
      <c r="GC274" s="19"/>
      <c r="GD274" s="19"/>
      <c r="GE274" s="19"/>
      <c r="GF274" s="19"/>
      <c r="GG274" s="19"/>
      <c r="GH274" s="19"/>
      <c r="GI274" s="19"/>
      <c r="GJ274" s="19"/>
      <c r="GK274" s="19"/>
      <c r="GL274" s="19"/>
      <c r="GM274" s="19"/>
      <c r="GN274" s="19"/>
      <c r="GO274" s="19"/>
      <c r="GP274" s="19"/>
      <c r="GQ274" s="19"/>
      <c r="GR274" s="19"/>
      <c r="GS274" s="19"/>
      <c r="GT274" s="19"/>
      <c r="GU274" s="19"/>
      <c r="GV274" s="19"/>
      <c r="GW274" s="19"/>
      <c r="GX274" s="19"/>
    </row>
    <row r="275" spans="16:206" x14ac:dyDescent="0.25">
      <c r="P275" s="16"/>
      <c r="Q275" s="16"/>
      <c r="R275" s="1"/>
      <c r="S275" s="1"/>
      <c r="T275" s="1"/>
      <c r="U275" s="16"/>
      <c r="V275" s="16"/>
      <c r="W275" s="16"/>
      <c r="X275" s="16"/>
      <c r="Y275" s="16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/>
      <c r="CK275" s="19"/>
      <c r="CL275" s="19"/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  <c r="CW275" s="19"/>
      <c r="CX275" s="19"/>
      <c r="CY275" s="19"/>
      <c r="CZ275" s="19"/>
      <c r="DA275" s="19"/>
      <c r="DB275" s="19"/>
      <c r="DC275" s="19"/>
      <c r="DD275" s="19"/>
      <c r="DE275" s="19"/>
      <c r="DF275" s="19"/>
      <c r="DG275" s="19"/>
      <c r="DH275" s="19"/>
      <c r="DI275" s="19"/>
      <c r="DJ275" s="19"/>
      <c r="DK275" s="19"/>
      <c r="DL275" s="19"/>
      <c r="DM275" s="19"/>
      <c r="DN275" s="19"/>
      <c r="DO275" s="19"/>
      <c r="DP275" s="19"/>
      <c r="DQ275" s="19"/>
      <c r="DR275" s="19"/>
      <c r="DS275" s="19"/>
      <c r="DT275" s="19"/>
      <c r="DU275" s="19"/>
      <c r="DV275" s="19"/>
      <c r="DW275" s="19"/>
      <c r="DX275" s="19"/>
      <c r="DY275" s="19"/>
      <c r="DZ275" s="19"/>
      <c r="EA275" s="19"/>
      <c r="EB275" s="19"/>
      <c r="EC275" s="19"/>
      <c r="ED275" s="19"/>
      <c r="EE275" s="19"/>
      <c r="EF275" s="19"/>
      <c r="EG275" s="19"/>
      <c r="EH275" s="19"/>
      <c r="EI275" s="19"/>
      <c r="EJ275" s="19"/>
      <c r="EK275" s="19"/>
      <c r="EL275" s="19"/>
      <c r="EM275" s="19"/>
      <c r="EN275" s="19"/>
      <c r="EO275" s="19"/>
      <c r="EP275" s="19"/>
      <c r="EQ275" s="19"/>
      <c r="ER275" s="19"/>
      <c r="ES275" s="19"/>
      <c r="ET275" s="19"/>
      <c r="EU275" s="19"/>
      <c r="EV275" s="19"/>
      <c r="EW275" s="19"/>
      <c r="EX275" s="19"/>
      <c r="EY275" s="19"/>
      <c r="EZ275" s="19"/>
      <c r="FA275" s="19"/>
      <c r="FB275" s="19"/>
      <c r="FC275" s="19"/>
      <c r="FD275" s="19"/>
      <c r="FE275" s="19"/>
      <c r="FF275" s="19"/>
      <c r="FG275" s="19"/>
      <c r="FH275" s="19"/>
      <c r="FI275" s="19"/>
      <c r="FJ275" s="19"/>
      <c r="FK275" s="19"/>
      <c r="FL275" s="19"/>
      <c r="FM275" s="19"/>
      <c r="FN275" s="19"/>
      <c r="FO275" s="19"/>
      <c r="FP275" s="19"/>
      <c r="FQ275" s="19"/>
      <c r="FR275" s="19"/>
      <c r="FS275" s="19"/>
      <c r="FT275" s="19"/>
      <c r="FU275" s="19"/>
      <c r="FV275" s="19"/>
      <c r="FW275" s="19"/>
      <c r="FX275" s="19"/>
      <c r="FY275" s="19"/>
      <c r="FZ275" s="19"/>
      <c r="GA275" s="19"/>
      <c r="GB275" s="19"/>
      <c r="GC275" s="19"/>
      <c r="GD275" s="19"/>
      <c r="GE275" s="19"/>
      <c r="GF275" s="19"/>
      <c r="GG275" s="19"/>
      <c r="GH275" s="19"/>
      <c r="GI275" s="19"/>
      <c r="GJ275" s="19"/>
      <c r="GK275" s="19"/>
      <c r="GL275" s="19"/>
      <c r="GM275" s="19"/>
      <c r="GN275" s="19"/>
      <c r="GO275" s="19"/>
      <c r="GP275" s="19"/>
      <c r="GQ275" s="19"/>
      <c r="GR275" s="19"/>
      <c r="GS275" s="19"/>
      <c r="GT275" s="19"/>
      <c r="GU275" s="19"/>
      <c r="GV275" s="19"/>
      <c r="GW275" s="19"/>
      <c r="GX275" s="19"/>
    </row>
    <row r="276" spans="16:206" x14ac:dyDescent="0.25">
      <c r="P276" s="16"/>
      <c r="Q276" s="16"/>
      <c r="R276" s="1"/>
      <c r="S276" s="1"/>
      <c r="T276" s="1"/>
      <c r="U276" s="16"/>
      <c r="V276" s="16"/>
      <c r="W276" s="16"/>
      <c r="X276" s="16"/>
      <c r="Y276" s="16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  <c r="CB276" s="19"/>
      <c r="CC276" s="19"/>
      <c r="CD276" s="19"/>
      <c r="CE276" s="19"/>
      <c r="CF276" s="19"/>
      <c r="CG276" s="19"/>
      <c r="CH276" s="19"/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  <c r="CW276" s="19"/>
      <c r="CX276" s="19"/>
      <c r="CY276" s="19"/>
      <c r="CZ276" s="19"/>
      <c r="DA276" s="19"/>
      <c r="DB276" s="19"/>
      <c r="DC276" s="19"/>
      <c r="DD276" s="19"/>
      <c r="DE276" s="19"/>
      <c r="DF276" s="19"/>
      <c r="DG276" s="19"/>
      <c r="DH276" s="19"/>
      <c r="DI276" s="19"/>
      <c r="DJ276" s="19"/>
      <c r="DK276" s="19"/>
      <c r="DL276" s="19"/>
      <c r="DM276" s="19"/>
      <c r="DN276" s="19"/>
      <c r="DO276" s="19"/>
      <c r="DP276" s="19"/>
      <c r="DQ276" s="19"/>
      <c r="DR276" s="19"/>
      <c r="DS276" s="19"/>
      <c r="DT276" s="19"/>
      <c r="DU276" s="19"/>
      <c r="DV276" s="19"/>
      <c r="DW276" s="19"/>
      <c r="DX276" s="19"/>
      <c r="DY276" s="19"/>
      <c r="DZ276" s="19"/>
      <c r="EA276" s="19"/>
      <c r="EB276" s="19"/>
      <c r="EC276" s="19"/>
      <c r="ED276" s="19"/>
      <c r="EE276" s="19"/>
      <c r="EF276" s="19"/>
      <c r="EG276" s="19"/>
      <c r="EH276" s="19"/>
      <c r="EI276" s="19"/>
      <c r="EJ276" s="19"/>
      <c r="EK276" s="19"/>
      <c r="EL276" s="19"/>
      <c r="EM276" s="19"/>
      <c r="EN276" s="19"/>
      <c r="EO276" s="19"/>
      <c r="EP276" s="19"/>
      <c r="EQ276" s="19"/>
      <c r="ER276" s="19"/>
      <c r="ES276" s="19"/>
      <c r="ET276" s="19"/>
      <c r="EU276" s="19"/>
      <c r="EV276" s="19"/>
      <c r="EW276" s="19"/>
      <c r="EX276" s="19"/>
      <c r="EY276" s="19"/>
      <c r="EZ276" s="19"/>
      <c r="FA276" s="19"/>
      <c r="FB276" s="19"/>
      <c r="FC276" s="19"/>
      <c r="FD276" s="19"/>
      <c r="FE276" s="19"/>
      <c r="FF276" s="19"/>
      <c r="FG276" s="19"/>
      <c r="FH276" s="19"/>
      <c r="FI276" s="19"/>
      <c r="FJ276" s="19"/>
      <c r="FK276" s="19"/>
      <c r="FL276" s="19"/>
      <c r="FM276" s="19"/>
      <c r="FN276" s="19"/>
      <c r="FO276" s="19"/>
      <c r="FP276" s="19"/>
      <c r="FQ276" s="19"/>
      <c r="FR276" s="19"/>
      <c r="FS276" s="19"/>
      <c r="FT276" s="19"/>
      <c r="FU276" s="19"/>
      <c r="FV276" s="19"/>
      <c r="FW276" s="19"/>
      <c r="FX276" s="19"/>
      <c r="FY276" s="19"/>
      <c r="FZ276" s="19"/>
      <c r="GA276" s="19"/>
      <c r="GB276" s="19"/>
      <c r="GC276" s="19"/>
      <c r="GD276" s="19"/>
      <c r="GE276" s="19"/>
      <c r="GF276" s="19"/>
      <c r="GG276" s="19"/>
      <c r="GH276" s="19"/>
      <c r="GI276" s="19"/>
      <c r="GJ276" s="19"/>
      <c r="GK276" s="19"/>
      <c r="GL276" s="19"/>
      <c r="GM276" s="19"/>
      <c r="GN276" s="19"/>
      <c r="GO276" s="19"/>
      <c r="GP276" s="19"/>
      <c r="GQ276" s="19"/>
      <c r="GR276" s="19"/>
      <c r="GS276" s="19"/>
      <c r="GT276" s="19"/>
      <c r="GU276" s="19"/>
      <c r="GV276" s="19"/>
      <c r="GW276" s="19"/>
      <c r="GX276" s="19"/>
    </row>
    <row r="277" spans="16:206" x14ac:dyDescent="0.25">
      <c r="P277" s="16"/>
      <c r="Q277" s="16"/>
      <c r="R277" s="1"/>
      <c r="S277" s="1"/>
      <c r="T277" s="1"/>
      <c r="U277" s="16"/>
      <c r="V277" s="16"/>
      <c r="W277" s="16"/>
      <c r="X277" s="16"/>
      <c r="Y277" s="16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  <c r="CB277" s="19"/>
      <c r="CC277" s="19"/>
      <c r="CD277" s="19"/>
      <c r="CE277" s="19"/>
      <c r="CF277" s="19"/>
      <c r="CG277" s="19"/>
      <c r="CH277" s="19"/>
      <c r="CI277" s="19"/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  <c r="CW277" s="19"/>
      <c r="CX277" s="19"/>
      <c r="CY277" s="19"/>
      <c r="CZ277" s="19"/>
      <c r="DA277" s="19"/>
      <c r="DB277" s="19"/>
      <c r="DC277" s="19"/>
      <c r="DD277" s="19"/>
      <c r="DE277" s="19"/>
      <c r="DF277" s="19"/>
      <c r="DG277" s="19"/>
      <c r="DH277" s="19"/>
      <c r="DI277" s="19"/>
      <c r="DJ277" s="19"/>
      <c r="DK277" s="19"/>
      <c r="DL277" s="19"/>
      <c r="DM277" s="19"/>
      <c r="DN277" s="19"/>
      <c r="DO277" s="19"/>
      <c r="DP277" s="19"/>
      <c r="DQ277" s="19"/>
      <c r="DR277" s="19"/>
      <c r="DS277" s="19"/>
      <c r="DT277" s="19"/>
      <c r="DU277" s="19"/>
      <c r="DV277" s="19"/>
      <c r="DW277" s="19"/>
      <c r="DX277" s="19"/>
      <c r="DY277" s="19"/>
      <c r="DZ277" s="19"/>
      <c r="EA277" s="19"/>
      <c r="EB277" s="19"/>
      <c r="EC277" s="19"/>
      <c r="ED277" s="19"/>
      <c r="EE277" s="19"/>
      <c r="EF277" s="19"/>
      <c r="EG277" s="19"/>
      <c r="EH277" s="19"/>
      <c r="EI277" s="19"/>
      <c r="EJ277" s="19"/>
      <c r="EK277" s="19"/>
      <c r="EL277" s="19"/>
      <c r="EM277" s="19"/>
      <c r="EN277" s="19"/>
      <c r="EO277" s="19"/>
      <c r="EP277" s="19"/>
      <c r="EQ277" s="19"/>
      <c r="ER277" s="19"/>
      <c r="ES277" s="19"/>
      <c r="ET277" s="19"/>
      <c r="EU277" s="19"/>
      <c r="EV277" s="19"/>
      <c r="EW277" s="19"/>
      <c r="EX277" s="19"/>
      <c r="EY277" s="19"/>
      <c r="EZ277" s="19"/>
      <c r="FA277" s="19"/>
      <c r="FB277" s="19"/>
      <c r="FC277" s="19"/>
      <c r="FD277" s="19"/>
      <c r="FE277" s="19"/>
      <c r="FF277" s="19"/>
      <c r="FG277" s="19"/>
      <c r="FH277" s="19"/>
      <c r="FI277" s="19"/>
      <c r="FJ277" s="19"/>
      <c r="FK277" s="19"/>
      <c r="FL277" s="19"/>
      <c r="FM277" s="19"/>
      <c r="FN277" s="19"/>
      <c r="FO277" s="19"/>
      <c r="FP277" s="19"/>
      <c r="FQ277" s="19"/>
      <c r="FR277" s="19"/>
      <c r="FS277" s="19"/>
      <c r="FT277" s="19"/>
      <c r="FU277" s="19"/>
      <c r="FV277" s="19"/>
      <c r="FW277" s="19"/>
      <c r="FX277" s="19"/>
      <c r="FY277" s="19"/>
      <c r="FZ277" s="19"/>
      <c r="GA277" s="19"/>
      <c r="GB277" s="19"/>
      <c r="GC277" s="19"/>
      <c r="GD277" s="19"/>
      <c r="GE277" s="19"/>
      <c r="GF277" s="19"/>
      <c r="GG277" s="19"/>
      <c r="GH277" s="19"/>
      <c r="GI277" s="19"/>
      <c r="GJ277" s="19"/>
      <c r="GK277" s="19"/>
      <c r="GL277" s="19"/>
      <c r="GM277" s="19"/>
      <c r="GN277" s="19"/>
      <c r="GO277" s="19"/>
      <c r="GP277" s="19"/>
      <c r="GQ277" s="19"/>
      <c r="GR277" s="19"/>
      <c r="GS277" s="19"/>
      <c r="GT277" s="19"/>
      <c r="GU277" s="19"/>
      <c r="GV277" s="19"/>
      <c r="GW277" s="19"/>
      <c r="GX277" s="19"/>
    </row>
    <row r="278" spans="16:206" x14ac:dyDescent="0.25">
      <c r="P278" s="16"/>
      <c r="Q278" s="16"/>
      <c r="R278" s="1"/>
      <c r="S278" s="1"/>
      <c r="T278" s="1"/>
      <c r="U278" s="16"/>
      <c r="V278" s="16"/>
      <c r="W278" s="16"/>
      <c r="X278" s="16"/>
      <c r="Y278" s="16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  <c r="DK278" s="19"/>
      <c r="DL278" s="19"/>
      <c r="DM278" s="19"/>
      <c r="DN278" s="19"/>
      <c r="DO278" s="19"/>
      <c r="DP278" s="19"/>
      <c r="DQ278" s="19"/>
      <c r="DR278" s="19"/>
      <c r="DS278" s="19"/>
      <c r="DT278" s="19"/>
      <c r="DU278" s="19"/>
      <c r="DV278" s="19"/>
      <c r="DW278" s="19"/>
      <c r="DX278" s="19"/>
      <c r="DY278" s="19"/>
      <c r="DZ278" s="19"/>
      <c r="EA278" s="19"/>
      <c r="EB278" s="19"/>
      <c r="EC278" s="19"/>
      <c r="ED278" s="19"/>
      <c r="EE278" s="19"/>
      <c r="EF278" s="19"/>
      <c r="EG278" s="19"/>
      <c r="EH278" s="19"/>
      <c r="EI278" s="19"/>
      <c r="EJ278" s="19"/>
      <c r="EK278" s="19"/>
      <c r="EL278" s="19"/>
      <c r="EM278" s="19"/>
      <c r="EN278" s="19"/>
      <c r="EO278" s="19"/>
      <c r="EP278" s="19"/>
      <c r="EQ278" s="19"/>
      <c r="ER278" s="19"/>
      <c r="ES278" s="19"/>
      <c r="ET278" s="19"/>
      <c r="EU278" s="19"/>
      <c r="EV278" s="19"/>
      <c r="EW278" s="19"/>
      <c r="EX278" s="19"/>
      <c r="EY278" s="19"/>
      <c r="EZ278" s="19"/>
      <c r="FA278" s="19"/>
      <c r="FB278" s="19"/>
      <c r="FC278" s="19"/>
      <c r="FD278" s="19"/>
      <c r="FE278" s="19"/>
      <c r="FF278" s="19"/>
      <c r="FG278" s="19"/>
      <c r="FH278" s="19"/>
      <c r="FI278" s="19"/>
      <c r="FJ278" s="19"/>
      <c r="FK278" s="19"/>
      <c r="FL278" s="19"/>
      <c r="FM278" s="19"/>
      <c r="FN278" s="19"/>
      <c r="FO278" s="19"/>
      <c r="FP278" s="19"/>
      <c r="FQ278" s="19"/>
      <c r="FR278" s="19"/>
      <c r="FS278" s="19"/>
      <c r="FT278" s="19"/>
      <c r="FU278" s="19"/>
      <c r="FV278" s="19"/>
      <c r="FW278" s="19"/>
      <c r="FX278" s="19"/>
      <c r="FY278" s="19"/>
      <c r="FZ278" s="19"/>
      <c r="GA278" s="19"/>
      <c r="GB278" s="19"/>
      <c r="GC278" s="19"/>
      <c r="GD278" s="19"/>
      <c r="GE278" s="19"/>
      <c r="GF278" s="19"/>
      <c r="GG278" s="19"/>
      <c r="GH278" s="19"/>
      <c r="GI278" s="19"/>
      <c r="GJ278" s="19"/>
      <c r="GK278" s="19"/>
      <c r="GL278" s="19"/>
      <c r="GM278" s="19"/>
      <c r="GN278" s="19"/>
      <c r="GO278" s="19"/>
      <c r="GP278" s="19"/>
      <c r="GQ278" s="19"/>
      <c r="GR278" s="19"/>
      <c r="GS278" s="19"/>
      <c r="GT278" s="19"/>
      <c r="GU278" s="19"/>
      <c r="GV278" s="19"/>
      <c r="GW278" s="19"/>
      <c r="GX278" s="19"/>
    </row>
    <row r="279" spans="16:206" x14ac:dyDescent="0.25">
      <c r="P279" s="16"/>
      <c r="Q279" s="16"/>
      <c r="R279" s="1"/>
      <c r="S279" s="1"/>
      <c r="T279" s="1"/>
      <c r="U279" s="16"/>
      <c r="V279" s="16"/>
      <c r="W279" s="16"/>
      <c r="X279" s="16"/>
      <c r="Y279" s="16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19"/>
      <c r="CH279" s="19"/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  <c r="DK279" s="19"/>
      <c r="DL279" s="19"/>
      <c r="DM279" s="19"/>
      <c r="DN279" s="19"/>
      <c r="DO279" s="19"/>
      <c r="DP279" s="19"/>
      <c r="DQ279" s="19"/>
      <c r="DR279" s="19"/>
      <c r="DS279" s="19"/>
      <c r="DT279" s="19"/>
      <c r="DU279" s="19"/>
      <c r="DV279" s="19"/>
      <c r="DW279" s="19"/>
      <c r="DX279" s="19"/>
      <c r="DY279" s="19"/>
      <c r="DZ279" s="19"/>
      <c r="EA279" s="19"/>
      <c r="EB279" s="19"/>
      <c r="EC279" s="19"/>
      <c r="ED279" s="19"/>
      <c r="EE279" s="19"/>
      <c r="EF279" s="19"/>
      <c r="EG279" s="19"/>
      <c r="EH279" s="19"/>
      <c r="EI279" s="19"/>
      <c r="EJ279" s="19"/>
      <c r="EK279" s="19"/>
      <c r="EL279" s="19"/>
      <c r="EM279" s="19"/>
      <c r="EN279" s="19"/>
      <c r="EO279" s="19"/>
      <c r="EP279" s="19"/>
      <c r="EQ279" s="19"/>
      <c r="ER279" s="19"/>
      <c r="ES279" s="19"/>
      <c r="ET279" s="19"/>
      <c r="EU279" s="19"/>
      <c r="EV279" s="19"/>
      <c r="EW279" s="19"/>
      <c r="EX279" s="19"/>
      <c r="EY279" s="19"/>
      <c r="EZ279" s="19"/>
      <c r="FA279" s="19"/>
      <c r="FB279" s="19"/>
      <c r="FC279" s="19"/>
      <c r="FD279" s="19"/>
      <c r="FE279" s="19"/>
      <c r="FF279" s="19"/>
      <c r="FG279" s="19"/>
      <c r="FH279" s="19"/>
      <c r="FI279" s="19"/>
      <c r="FJ279" s="19"/>
      <c r="FK279" s="19"/>
      <c r="FL279" s="19"/>
      <c r="FM279" s="19"/>
      <c r="FN279" s="19"/>
      <c r="FO279" s="19"/>
      <c r="FP279" s="19"/>
      <c r="FQ279" s="19"/>
      <c r="FR279" s="19"/>
      <c r="FS279" s="19"/>
      <c r="FT279" s="19"/>
      <c r="FU279" s="19"/>
      <c r="FV279" s="19"/>
      <c r="FW279" s="19"/>
      <c r="FX279" s="19"/>
      <c r="FY279" s="19"/>
      <c r="FZ279" s="19"/>
      <c r="GA279" s="19"/>
      <c r="GB279" s="19"/>
      <c r="GC279" s="19"/>
      <c r="GD279" s="19"/>
      <c r="GE279" s="19"/>
      <c r="GF279" s="19"/>
      <c r="GG279" s="19"/>
      <c r="GH279" s="19"/>
      <c r="GI279" s="19"/>
      <c r="GJ279" s="19"/>
      <c r="GK279" s="19"/>
      <c r="GL279" s="19"/>
      <c r="GM279" s="19"/>
      <c r="GN279" s="19"/>
      <c r="GO279" s="19"/>
      <c r="GP279" s="19"/>
      <c r="GQ279" s="19"/>
      <c r="GR279" s="19"/>
      <c r="GS279" s="19"/>
      <c r="GT279" s="19"/>
      <c r="GU279" s="19"/>
      <c r="GV279" s="19"/>
      <c r="GW279" s="19"/>
      <c r="GX279" s="19"/>
    </row>
    <row r="280" spans="16:206" x14ac:dyDescent="0.25">
      <c r="P280" s="16"/>
      <c r="Q280" s="16"/>
      <c r="R280" s="1"/>
      <c r="S280" s="1"/>
      <c r="T280" s="1"/>
      <c r="U280" s="16"/>
      <c r="V280" s="16"/>
      <c r="W280" s="16"/>
      <c r="X280" s="16"/>
      <c r="Y280" s="16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9"/>
      <c r="CX280" s="19"/>
      <c r="CY280" s="19"/>
      <c r="CZ280" s="19"/>
      <c r="DA280" s="19"/>
      <c r="DB280" s="19"/>
      <c r="DC280" s="19"/>
      <c r="DD280" s="19"/>
      <c r="DE280" s="19"/>
      <c r="DF280" s="19"/>
      <c r="DG280" s="19"/>
      <c r="DH280" s="19"/>
      <c r="DI280" s="19"/>
      <c r="DJ280" s="19"/>
      <c r="DK280" s="19"/>
      <c r="DL280" s="19"/>
      <c r="DM280" s="19"/>
      <c r="DN280" s="19"/>
      <c r="DO280" s="19"/>
      <c r="DP280" s="19"/>
      <c r="DQ280" s="19"/>
      <c r="DR280" s="19"/>
      <c r="DS280" s="19"/>
      <c r="DT280" s="19"/>
      <c r="DU280" s="19"/>
      <c r="DV280" s="19"/>
      <c r="DW280" s="19"/>
      <c r="DX280" s="19"/>
      <c r="DY280" s="19"/>
      <c r="DZ280" s="19"/>
      <c r="EA280" s="19"/>
      <c r="EB280" s="19"/>
      <c r="EC280" s="19"/>
      <c r="ED280" s="19"/>
      <c r="EE280" s="19"/>
      <c r="EF280" s="19"/>
      <c r="EG280" s="19"/>
      <c r="EH280" s="19"/>
      <c r="EI280" s="19"/>
      <c r="EJ280" s="19"/>
      <c r="EK280" s="19"/>
      <c r="EL280" s="19"/>
      <c r="EM280" s="19"/>
      <c r="EN280" s="19"/>
      <c r="EO280" s="19"/>
      <c r="EP280" s="19"/>
      <c r="EQ280" s="19"/>
      <c r="ER280" s="19"/>
      <c r="ES280" s="19"/>
      <c r="ET280" s="19"/>
      <c r="EU280" s="19"/>
      <c r="EV280" s="19"/>
      <c r="EW280" s="19"/>
      <c r="EX280" s="19"/>
      <c r="EY280" s="19"/>
      <c r="EZ280" s="19"/>
      <c r="FA280" s="19"/>
      <c r="FB280" s="19"/>
      <c r="FC280" s="19"/>
      <c r="FD280" s="19"/>
      <c r="FE280" s="19"/>
      <c r="FF280" s="19"/>
      <c r="FG280" s="19"/>
      <c r="FH280" s="19"/>
      <c r="FI280" s="19"/>
      <c r="FJ280" s="19"/>
      <c r="FK280" s="19"/>
      <c r="FL280" s="19"/>
      <c r="FM280" s="19"/>
      <c r="FN280" s="19"/>
      <c r="FO280" s="19"/>
      <c r="FP280" s="19"/>
      <c r="FQ280" s="19"/>
      <c r="FR280" s="19"/>
      <c r="FS280" s="19"/>
      <c r="FT280" s="19"/>
      <c r="FU280" s="19"/>
      <c r="FV280" s="19"/>
      <c r="FW280" s="19"/>
      <c r="FX280" s="19"/>
      <c r="FY280" s="19"/>
      <c r="FZ280" s="19"/>
      <c r="GA280" s="19"/>
      <c r="GB280" s="19"/>
      <c r="GC280" s="19"/>
      <c r="GD280" s="19"/>
      <c r="GE280" s="19"/>
      <c r="GF280" s="19"/>
      <c r="GG280" s="19"/>
      <c r="GH280" s="19"/>
      <c r="GI280" s="19"/>
      <c r="GJ280" s="19"/>
      <c r="GK280" s="19"/>
      <c r="GL280" s="19"/>
      <c r="GM280" s="19"/>
      <c r="GN280" s="19"/>
      <c r="GO280" s="19"/>
      <c r="GP280" s="19"/>
      <c r="GQ280" s="19"/>
      <c r="GR280" s="19"/>
      <c r="GS280" s="19"/>
      <c r="GT280" s="19"/>
      <c r="GU280" s="19"/>
      <c r="GV280" s="19"/>
      <c r="GW280" s="19"/>
      <c r="GX280" s="19"/>
    </row>
    <row r="281" spans="16:206" x14ac:dyDescent="0.25">
      <c r="P281" s="16"/>
      <c r="Q281" s="16"/>
      <c r="R281" s="1"/>
      <c r="S281" s="1"/>
      <c r="T281" s="1"/>
      <c r="U281" s="16"/>
      <c r="V281" s="16"/>
      <c r="W281" s="16"/>
      <c r="X281" s="16"/>
      <c r="Y281" s="16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19"/>
      <c r="CH281" s="19"/>
      <c r="CI281" s="19"/>
      <c r="CJ281" s="19"/>
      <c r="CK281" s="19"/>
      <c r="CL281" s="19"/>
      <c r="CM281" s="19"/>
      <c r="CN281" s="19"/>
      <c r="CO281" s="19"/>
      <c r="CP281" s="19"/>
      <c r="CQ281" s="19"/>
      <c r="CR281" s="19"/>
      <c r="CS281" s="19"/>
      <c r="CT281" s="19"/>
      <c r="CU281" s="19"/>
      <c r="CV281" s="19"/>
      <c r="CW281" s="19"/>
      <c r="CX281" s="19"/>
      <c r="CY281" s="19"/>
      <c r="CZ281" s="19"/>
      <c r="DA281" s="19"/>
      <c r="DB281" s="19"/>
      <c r="DC281" s="19"/>
      <c r="DD281" s="19"/>
      <c r="DE281" s="19"/>
      <c r="DF281" s="19"/>
      <c r="DG281" s="19"/>
      <c r="DH281" s="19"/>
      <c r="DI281" s="19"/>
      <c r="DJ281" s="19"/>
      <c r="DK281" s="19"/>
      <c r="DL281" s="19"/>
      <c r="DM281" s="19"/>
      <c r="DN281" s="19"/>
      <c r="DO281" s="19"/>
      <c r="DP281" s="19"/>
      <c r="DQ281" s="19"/>
      <c r="DR281" s="19"/>
      <c r="DS281" s="19"/>
      <c r="DT281" s="19"/>
      <c r="DU281" s="19"/>
      <c r="DV281" s="19"/>
      <c r="DW281" s="19"/>
      <c r="DX281" s="19"/>
      <c r="DY281" s="19"/>
      <c r="DZ281" s="19"/>
      <c r="EA281" s="19"/>
      <c r="EB281" s="19"/>
      <c r="EC281" s="19"/>
      <c r="ED281" s="19"/>
      <c r="EE281" s="19"/>
      <c r="EF281" s="19"/>
      <c r="EG281" s="19"/>
      <c r="EH281" s="19"/>
      <c r="EI281" s="19"/>
      <c r="EJ281" s="19"/>
      <c r="EK281" s="19"/>
      <c r="EL281" s="19"/>
      <c r="EM281" s="19"/>
      <c r="EN281" s="19"/>
      <c r="EO281" s="19"/>
      <c r="EP281" s="19"/>
      <c r="EQ281" s="19"/>
      <c r="ER281" s="19"/>
      <c r="ES281" s="19"/>
      <c r="ET281" s="19"/>
      <c r="EU281" s="19"/>
      <c r="EV281" s="19"/>
      <c r="EW281" s="19"/>
      <c r="EX281" s="19"/>
      <c r="EY281" s="19"/>
      <c r="EZ281" s="19"/>
      <c r="FA281" s="19"/>
      <c r="FB281" s="19"/>
      <c r="FC281" s="19"/>
      <c r="FD281" s="19"/>
      <c r="FE281" s="19"/>
      <c r="FF281" s="19"/>
      <c r="FG281" s="19"/>
      <c r="FH281" s="19"/>
      <c r="FI281" s="19"/>
      <c r="FJ281" s="19"/>
      <c r="FK281" s="19"/>
      <c r="FL281" s="19"/>
      <c r="FM281" s="19"/>
      <c r="FN281" s="19"/>
      <c r="FO281" s="19"/>
      <c r="FP281" s="19"/>
      <c r="FQ281" s="19"/>
      <c r="FR281" s="19"/>
      <c r="FS281" s="19"/>
      <c r="FT281" s="19"/>
      <c r="FU281" s="19"/>
      <c r="FV281" s="19"/>
      <c r="FW281" s="19"/>
      <c r="FX281" s="19"/>
      <c r="FY281" s="19"/>
      <c r="FZ281" s="19"/>
      <c r="GA281" s="19"/>
      <c r="GB281" s="19"/>
      <c r="GC281" s="19"/>
      <c r="GD281" s="19"/>
      <c r="GE281" s="19"/>
      <c r="GF281" s="19"/>
      <c r="GG281" s="19"/>
      <c r="GH281" s="19"/>
      <c r="GI281" s="19"/>
      <c r="GJ281" s="19"/>
      <c r="GK281" s="19"/>
      <c r="GL281" s="19"/>
      <c r="GM281" s="19"/>
      <c r="GN281" s="19"/>
      <c r="GO281" s="19"/>
      <c r="GP281" s="19"/>
      <c r="GQ281" s="19"/>
      <c r="GR281" s="19"/>
      <c r="GS281" s="19"/>
      <c r="GT281" s="19"/>
      <c r="GU281" s="19"/>
      <c r="GV281" s="19"/>
      <c r="GW281" s="19"/>
      <c r="GX281" s="19"/>
    </row>
    <row r="282" spans="16:206" x14ac:dyDescent="0.25">
      <c r="P282" s="16"/>
      <c r="Q282" s="16"/>
      <c r="R282" s="1"/>
      <c r="S282" s="1"/>
      <c r="T282" s="1"/>
      <c r="U282" s="16"/>
      <c r="V282" s="16"/>
      <c r="W282" s="16"/>
      <c r="X282" s="16"/>
      <c r="Y282" s="16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19"/>
      <c r="CG282" s="19"/>
      <c r="CH282" s="19"/>
      <c r="CI282" s="19"/>
      <c r="CJ282" s="19"/>
      <c r="CK282" s="19"/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  <c r="CW282" s="19"/>
      <c r="CX282" s="19"/>
      <c r="CY282" s="19"/>
      <c r="CZ282" s="19"/>
      <c r="DA282" s="19"/>
      <c r="DB282" s="19"/>
      <c r="DC282" s="19"/>
      <c r="DD282" s="19"/>
      <c r="DE282" s="19"/>
      <c r="DF282" s="19"/>
      <c r="DG282" s="19"/>
      <c r="DH282" s="19"/>
      <c r="DI282" s="19"/>
      <c r="DJ282" s="19"/>
      <c r="DK282" s="19"/>
      <c r="DL282" s="19"/>
      <c r="DM282" s="19"/>
      <c r="DN282" s="19"/>
      <c r="DO282" s="19"/>
      <c r="DP282" s="19"/>
      <c r="DQ282" s="19"/>
      <c r="DR282" s="19"/>
      <c r="DS282" s="19"/>
      <c r="DT282" s="19"/>
      <c r="DU282" s="19"/>
      <c r="DV282" s="19"/>
      <c r="DW282" s="19"/>
      <c r="DX282" s="19"/>
      <c r="DY282" s="19"/>
      <c r="DZ282" s="19"/>
      <c r="EA282" s="19"/>
      <c r="EB282" s="19"/>
      <c r="EC282" s="19"/>
      <c r="ED282" s="19"/>
      <c r="EE282" s="19"/>
      <c r="EF282" s="19"/>
      <c r="EG282" s="19"/>
      <c r="EH282" s="19"/>
      <c r="EI282" s="19"/>
      <c r="EJ282" s="19"/>
      <c r="EK282" s="19"/>
      <c r="EL282" s="19"/>
      <c r="EM282" s="19"/>
      <c r="EN282" s="19"/>
      <c r="EO282" s="19"/>
      <c r="EP282" s="19"/>
      <c r="EQ282" s="19"/>
      <c r="ER282" s="19"/>
      <c r="ES282" s="19"/>
      <c r="ET282" s="19"/>
      <c r="EU282" s="19"/>
      <c r="EV282" s="19"/>
      <c r="EW282" s="19"/>
      <c r="EX282" s="19"/>
      <c r="EY282" s="19"/>
      <c r="EZ282" s="19"/>
      <c r="FA282" s="19"/>
      <c r="FB282" s="19"/>
      <c r="FC282" s="19"/>
      <c r="FD282" s="19"/>
      <c r="FE282" s="19"/>
      <c r="FF282" s="19"/>
      <c r="FG282" s="19"/>
      <c r="FH282" s="19"/>
      <c r="FI282" s="19"/>
      <c r="FJ282" s="19"/>
      <c r="FK282" s="19"/>
      <c r="FL282" s="19"/>
      <c r="FM282" s="19"/>
      <c r="FN282" s="19"/>
      <c r="FO282" s="19"/>
      <c r="FP282" s="19"/>
      <c r="FQ282" s="19"/>
      <c r="FR282" s="19"/>
      <c r="FS282" s="19"/>
      <c r="FT282" s="19"/>
      <c r="FU282" s="19"/>
      <c r="FV282" s="19"/>
      <c r="FW282" s="19"/>
      <c r="FX282" s="19"/>
      <c r="FY282" s="19"/>
      <c r="FZ282" s="19"/>
      <c r="GA282" s="19"/>
      <c r="GB282" s="19"/>
      <c r="GC282" s="19"/>
      <c r="GD282" s="19"/>
      <c r="GE282" s="19"/>
      <c r="GF282" s="19"/>
      <c r="GG282" s="19"/>
      <c r="GH282" s="19"/>
      <c r="GI282" s="19"/>
      <c r="GJ282" s="19"/>
      <c r="GK282" s="19"/>
      <c r="GL282" s="19"/>
      <c r="GM282" s="19"/>
      <c r="GN282" s="19"/>
      <c r="GO282" s="19"/>
      <c r="GP282" s="19"/>
      <c r="GQ282" s="19"/>
      <c r="GR282" s="19"/>
      <c r="GS282" s="19"/>
      <c r="GT282" s="19"/>
      <c r="GU282" s="19"/>
      <c r="GV282" s="19"/>
      <c r="GW282" s="19"/>
      <c r="GX282" s="19"/>
    </row>
    <row r="283" spans="16:206" x14ac:dyDescent="0.25">
      <c r="P283" s="16"/>
      <c r="Q283" s="16"/>
      <c r="R283" s="1"/>
      <c r="S283" s="1"/>
      <c r="T283" s="1"/>
      <c r="U283" s="16"/>
      <c r="V283" s="16"/>
      <c r="W283" s="16"/>
      <c r="X283" s="16"/>
      <c r="Y283" s="16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  <c r="DK283" s="19"/>
      <c r="DL283" s="19"/>
      <c r="DM283" s="19"/>
      <c r="DN283" s="19"/>
      <c r="DO283" s="19"/>
      <c r="DP283" s="19"/>
      <c r="DQ283" s="19"/>
      <c r="DR283" s="19"/>
      <c r="DS283" s="19"/>
      <c r="DT283" s="19"/>
      <c r="DU283" s="19"/>
      <c r="DV283" s="19"/>
      <c r="DW283" s="19"/>
      <c r="DX283" s="19"/>
      <c r="DY283" s="19"/>
      <c r="DZ283" s="19"/>
      <c r="EA283" s="19"/>
      <c r="EB283" s="19"/>
      <c r="EC283" s="19"/>
      <c r="ED283" s="19"/>
      <c r="EE283" s="19"/>
      <c r="EF283" s="19"/>
      <c r="EG283" s="19"/>
      <c r="EH283" s="19"/>
      <c r="EI283" s="19"/>
      <c r="EJ283" s="19"/>
      <c r="EK283" s="19"/>
      <c r="EL283" s="19"/>
      <c r="EM283" s="19"/>
      <c r="EN283" s="19"/>
      <c r="EO283" s="19"/>
      <c r="EP283" s="19"/>
      <c r="EQ283" s="19"/>
      <c r="ER283" s="19"/>
      <c r="ES283" s="19"/>
      <c r="ET283" s="19"/>
      <c r="EU283" s="19"/>
      <c r="EV283" s="19"/>
      <c r="EW283" s="19"/>
      <c r="EX283" s="19"/>
      <c r="EY283" s="19"/>
      <c r="EZ283" s="19"/>
      <c r="FA283" s="19"/>
      <c r="FB283" s="19"/>
      <c r="FC283" s="19"/>
      <c r="FD283" s="19"/>
      <c r="FE283" s="19"/>
      <c r="FF283" s="19"/>
      <c r="FG283" s="19"/>
      <c r="FH283" s="19"/>
      <c r="FI283" s="19"/>
      <c r="FJ283" s="19"/>
      <c r="FK283" s="19"/>
      <c r="FL283" s="19"/>
      <c r="FM283" s="19"/>
      <c r="FN283" s="19"/>
      <c r="FO283" s="19"/>
      <c r="FP283" s="19"/>
      <c r="FQ283" s="19"/>
      <c r="FR283" s="19"/>
      <c r="FS283" s="19"/>
      <c r="FT283" s="19"/>
      <c r="FU283" s="19"/>
      <c r="FV283" s="19"/>
      <c r="FW283" s="19"/>
      <c r="FX283" s="19"/>
      <c r="FY283" s="19"/>
      <c r="FZ283" s="19"/>
      <c r="GA283" s="19"/>
      <c r="GB283" s="19"/>
      <c r="GC283" s="19"/>
      <c r="GD283" s="19"/>
      <c r="GE283" s="19"/>
      <c r="GF283" s="19"/>
      <c r="GG283" s="19"/>
      <c r="GH283" s="19"/>
      <c r="GI283" s="19"/>
      <c r="GJ283" s="19"/>
      <c r="GK283" s="19"/>
      <c r="GL283" s="19"/>
      <c r="GM283" s="19"/>
      <c r="GN283" s="19"/>
      <c r="GO283" s="19"/>
      <c r="GP283" s="19"/>
      <c r="GQ283" s="19"/>
      <c r="GR283" s="19"/>
      <c r="GS283" s="19"/>
      <c r="GT283" s="19"/>
      <c r="GU283" s="19"/>
      <c r="GV283" s="19"/>
      <c r="GW283" s="19"/>
      <c r="GX283" s="19"/>
    </row>
    <row r="284" spans="16:206" x14ac:dyDescent="0.25">
      <c r="P284" s="16"/>
      <c r="Q284" s="16"/>
      <c r="R284" s="1"/>
      <c r="S284" s="1"/>
      <c r="T284" s="1"/>
      <c r="U284" s="16"/>
      <c r="V284" s="16"/>
      <c r="W284" s="16"/>
      <c r="X284" s="16"/>
      <c r="Y284" s="16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  <c r="DK284" s="19"/>
      <c r="DL284" s="19"/>
      <c r="DM284" s="19"/>
      <c r="DN284" s="19"/>
      <c r="DO284" s="19"/>
      <c r="DP284" s="19"/>
      <c r="DQ284" s="19"/>
      <c r="DR284" s="19"/>
      <c r="DS284" s="19"/>
      <c r="DT284" s="19"/>
      <c r="DU284" s="19"/>
      <c r="DV284" s="19"/>
      <c r="DW284" s="19"/>
      <c r="DX284" s="19"/>
      <c r="DY284" s="19"/>
      <c r="DZ284" s="19"/>
      <c r="EA284" s="19"/>
      <c r="EB284" s="19"/>
      <c r="EC284" s="19"/>
      <c r="ED284" s="19"/>
      <c r="EE284" s="19"/>
      <c r="EF284" s="19"/>
      <c r="EG284" s="19"/>
      <c r="EH284" s="19"/>
      <c r="EI284" s="19"/>
      <c r="EJ284" s="19"/>
      <c r="EK284" s="19"/>
      <c r="EL284" s="19"/>
      <c r="EM284" s="19"/>
      <c r="EN284" s="19"/>
      <c r="EO284" s="19"/>
      <c r="EP284" s="19"/>
      <c r="EQ284" s="19"/>
      <c r="ER284" s="19"/>
      <c r="ES284" s="19"/>
      <c r="ET284" s="19"/>
      <c r="EU284" s="19"/>
      <c r="EV284" s="19"/>
      <c r="EW284" s="19"/>
      <c r="EX284" s="19"/>
      <c r="EY284" s="19"/>
      <c r="EZ284" s="19"/>
      <c r="FA284" s="19"/>
      <c r="FB284" s="19"/>
      <c r="FC284" s="19"/>
      <c r="FD284" s="19"/>
      <c r="FE284" s="19"/>
      <c r="FF284" s="19"/>
      <c r="FG284" s="19"/>
      <c r="FH284" s="19"/>
      <c r="FI284" s="19"/>
      <c r="FJ284" s="19"/>
      <c r="FK284" s="19"/>
      <c r="FL284" s="19"/>
      <c r="FM284" s="19"/>
      <c r="FN284" s="19"/>
      <c r="FO284" s="19"/>
      <c r="FP284" s="19"/>
      <c r="FQ284" s="19"/>
      <c r="FR284" s="19"/>
      <c r="FS284" s="19"/>
      <c r="FT284" s="19"/>
      <c r="FU284" s="19"/>
      <c r="FV284" s="19"/>
      <c r="FW284" s="19"/>
      <c r="FX284" s="19"/>
      <c r="FY284" s="19"/>
      <c r="FZ284" s="19"/>
      <c r="GA284" s="19"/>
      <c r="GB284" s="19"/>
      <c r="GC284" s="19"/>
      <c r="GD284" s="19"/>
      <c r="GE284" s="19"/>
      <c r="GF284" s="19"/>
      <c r="GG284" s="19"/>
      <c r="GH284" s="19"/>
      <c r="GI284" s="19"/>
      <c r="GJ284" s="19"/>
      <c r="GK284" s="19"/>
      <c r="GL284" s="19"/>
      <c r="GM284" s="19"/>
      <c r="GN284" s="19"/>
      <c r="GO284" s="19"/>
      <c r="GP284" s="19"/>
      <c r="GQ284" s="19"/>
      <c r="GR284" s="19"/>
      <c r="GS284" s="19"/>
      <c r="GT284" s="19"/>
      <c r="GU284" s="19"/>
      <c r="GV284" s="19"/>
      <c r="GW284" s="19"/>
      <c r="GX284" s="19"/>
    </row>
    <row r="285" spans="16:206" x14ac:dyDescent="0.25">
      <c r="P285" s="16"/>
      <c r="Q285" s="16"/>
      <c r="R285" s="1"/>
      <c r="S285" s="1"/>
      <c r="T285" s="1"/>
      <c r="U285" s="16"/>
      <c r="V285" s="16"/>
      <c r="W285" s="16"/>
      <c r="X285" s="16"/>
      <c r="Y285" s="16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19"/>
      <c r="CB285" s="19"/>
      <c r="CC285" s="19"/>
      <c r="CD285" s="19"/>
      <c r="CE285" s="19"/>
      <c r="CF285" s="19"/>
      <c r="CG285" s="19"/>
      <c r="CH285" s="19"/>
      <c r="CI285" s="19"/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  <c r="CW285" s="19"/>
      <c r="CX285" s="19"/>
      <c r="CY285" s="19"/>
      <c r="CZ285" s="19"/>
      <c r="DA285" s="19"/>
      <c r="DB285" s="19"/>
      <c r="DC285" s="19"/>
      <c r="DD285" s="19"/>
      <c r="DE285" s="19"/>
      <c r="DF285" s="19"/>
      <c r="DG285" s="19"/>
      <c r="DH285" s="19"/>
      <c r="DI285" s="19"/>
      <c r="DJ285" s="19"/>
      <c r="DK285" s="19"/>
      <c r="DL285" s="19"/>
      <c r="DM285" s="19"/>
      <c r="DN285" s="19"/>
      <c r="DO285" s="19"/>
      <c r="DP285" s="19"/>
      <c r="DQ285" s="19"/>
      <c r="DR285" s="19"/>
      <c r="DS285" s="19"/>
      <c r="DT285" s="19"/>
      <c r="DU285" s="19"/>
      <c r="DV285" s="19"/>
      <c r="DW285" s="19"/>
      <c r="DX285" s="19"/>
      <c r="DY285" s="19"/>
      <c r="DZ285" s="19"/>
      <c r="EA285" s="19"/>
      <c r="EB285" s="19"/>
      <c r="EC285" s="19"/>
      <c r="ED285" s="19"/>
      <c r="EE285" s="19"/>
      <c r="EF285" s="19"/>
      <c r="EG285" s="19"/>
      <c r="EH285" s="19"/>
      <c r="EI285" s="19"/>
      <c r="EJ285" s="19"/>
      <c r="EK285" s="19"/>
      <c r="EL285" s="19"/>
      <c r="EM285" s="19"/>
      <c r="EN285" s="19"/>
      <c r="EO285" s="19"/>
      <c r="EP285" s="19"/>
      <c r="EQ285" s="19"/>
      <c r="ER285" s="19"/>
      <c r="ES285" s="19"/>
      <c r="ET285" s="19"/>
      <c r="EU285" s="19"/>
      <c r="EV285" s="19"/>
      <c r="EW285" s="19"/>
      <c r="EX285" s="19"/>
      <c r="EY285" s="19"/>
      <c r="EZ285" s="19"/>
      <c r="FA285" s="19"/>
      <c r="FB285" s="19"/>
      <c r="FC285" s="19"/>
      <c r="FD285" s="19"/>
      <c r="FE285" s="19"/>
      <c r="FF285" s="19"/>
      <c r="FG285" s="19"/>
      <c r="FH285" s="19"/>
      <c r="FI285" s="19"/>
      <c r="FJ285" s="19"/>
      <c r="FK285" s="19"/>
      <c r="FL285" s="19"/>
      <c r="FM285" s="19"/>
      <c r="FN285" s="19"/>
      <c r="FO285" s="19"/>
      <c r="FP285" s="19"/>
      <c r="FQ285" s="19"/>
      <c r="FR285" s="19"/>
      <c r="FS285" s="19"/>
      <c r="FT285" s="19"/>
      <c r="FU285" s="19"/>
      <c r="FV285" s="19"/>
      <c r="FW285" s="19"/>
      <c r="FX285" s="19"/>
      <c r="FY285" s="19"/>
      <c r="FZ285" s="19"/>
      <c r="GA285" s="19"/>
      <c r="GB285" s="19"/>
      <c r="GC285" s="19"/>
      <c r="GD285" s="19"/>
      <c r="GE285" s="19"/>
      <c r="GF285" s="19"/>
      <c r="GG285" s="19"/>
      <c r="GH285" s="19"/>
      <c r="GI285" s="19"/>
      <c r="GJ285" s="19"/>
      <c r="GK285" s="19"/>
      <c r="GL285" s="19"/>
      <c r="GM285" s="19"/>
      <c r="GN285" s="19"/>
      <c r="GO285" s="19"/>
      <c r="GP285" s="19"/>
      <c r="GQ285" s="19"/>
      <c r="GR285" s="19"/>
      <c r="GS285" s="19"/>
      <c r="GT285" s="19"/>
      <c r="GU285" s="19"/>
      <c r="GV285" s="19"/>
      <c r="GW285" s="19"/>
      <c r="GX285" s="19"/>
    </row>
    <row r="286" spans="16:206" x14ac:dyDescent="0.25">
      <c r="P286" s="16"/>
      <c r="Q286" s="16"/>
      <c r="R286" s="1"/>
      <c r="S286" s="1"/>
      <c r="T286" s="1"/>
      <c r="U286" s="16"/>
      <c r="V286" s="16"/>
      <c r="W286" s="16"/>
      <c r="X286" s="16"/>
      <c r="Y286" s="16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19"/>
      <c r="CH286" s="19"/>
      <c r="CI286" s="19"/>
      <c r="CJ286" s="19"/>
      <c r="CK286" s="19"/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  <c r="CW286" s="19"/>
      <c r="CX286" s="19"/>
      <c r="CY286" s="19"/>
      <c r="CZ286" s="19"/>
      <c r="DA286" s="19"/>
      <c r="DB286" s="19"/>
      <c r="DC286" s="19"/>
      <c r="DD286" s="19"/>
      <c r="DE286" s="19"/>
      <c r="DF286" s="19"/>
      <c r="DG286" s="19"/>
      <c r="DH286" s="19"/>
      <c r="DI286" s="19"/>
      <c r="DJ286" s="19"/>
      <c r="DK286" s="19"/>
      <c r="DL286" s="19"/>
      <c r="DM286" s="19"/>
      <c r="DN286" s="19"/>
      <c r="DO286" s="19"/>
      <c r="DP286" s="19"/>
      <c r="DQ286" s="19"/>
      <c r="DR286" s="19"/>
      <c r="DS286" s="19"/>
      <c r="DT286" s="19"/>
      <c r="DU286" s="19"/>
      <c r="DV286" s="19"/>
      <c r="DW286" s="19"/>
      <c r="DX286" s="19"/>
      <c r="DY286" s="19"/>
      <c r="DZ286" s="19"/>
      <c r="EA286" s="19"/>
      <c r="EB286" s="19"/>
      <c r="EC286" s="19"/>
      <c r="ED286" s="19"/>
      <c r="EE286" s="19"/>
      <c r="EF286" s="19"/>
      <c r="EG286" s="19"/>
      <c r="EH286" s="19"/>
      <c r="EI286" s="19"/>
      <c r="EJ286" s="19"/>
      <c r="EK286" s="19"/>
      <c r="EL286" s="19"/>
      <c r="EM286" s="19"/>
      <c r="EN286" s="19"/>
      <c r="EO286" s="19"/>
      <c r="EP286" s="19"/>
      <c r="EQ286" s="19"/>
      <c r="ER286" s="19"/>
      <c r="ES286" s="19"/>
      <c r="ET286" s="19"/>
      <c r="EU286" s="19"/>
      <c r="EV286" s="19"/>
      <c r="EW286" s="19"/>
      <c r="EX286" s="19"/>
      <c r="EY286" s="19"/>
      <c r="EZ286" s="19"/>
      <c r="FA286" s="19"/>
      <c r="FB286" s="19"/>
      <c r="FC286" s="19"/>
      <c r="FD286" s="19"/>
      <c r="FE286" s="19"/>
      <c r="FF286" s="19"/>
      <c r="FG286" s="19"/>
      <c r="FH286" s="19"/>
      <c r="FI286" s="19"/>
      <c r="FJ286" s="19"/>
      <c r="FK286" s="19"/>
      <c r="FL286" s="19"/>
      <c r="FM286" s="19"/>
      <c r="FN286" s="19"/>
      <c r="FO286" s="19"/>
      <c r="FP286" s="19"/>
      <c r="FQ286" s="19"/>
      <c r="FR286" s="19"/>
      <c r="FS286" s="19"/>
      <c r="FT286" s="19"/>
      <c r="FU286" s="19"/>
      <c r="FV286" s="19"/>
      <c r="FW286" s="19"/>
      <c r="FX286" s="19"/>
      <c r="FY286" s="19"/>
      <c r="FZ286" s="19"/>
      <c r="GA286" s="19"/>
      <c r="GB286" s="19"/>
      <c r="GC286" s="19"/>
      <c r="GD286" s="19"/>
      <c r="GE286" s="19"/>
      <c r="GF286" s="19"/>
      <c r="GG286" s="19"/>
      <c r="GH286" s="19"/>
      <c r="GI286" s="19"/>
      <c r="GJ286" s="19"/>
      <c r="GK286" s="19"/>
      <c r="GL286" s="19"/>
      <c r="GM286" s="19"/>
      <c r="GN286" s="19"/>
      <c r="GO286" s="19"/>
      <c r="GP286" s="19"/>
      <c r="GQ286" s="19"/>
      <c r="GR286" s="19"/>
      <c r="GS286" s="19"/>
      <c r="GT286" s="19"/>
      <c r="GU286" s="19"/>
      <c r="GV286" s="19"/>
      <c r="GW286" s="19"/>
      <c r="GX286" s="19"/>
    </row>
    <row r="287" spans="16:206" x14ac:dyDescent="0.25">
      <c r="P287" s="16"/>
      <c r="Q287" s="16"/>
      <c r="R287" s="1"/>
      <c r="S287" s="1"/>
      <c r="T287" s="1"/>
      <c r="U287" s="16"/>
      <c r="V287" s="16"/>
      <c r="W287" s="16"/>
      <c r="X287" s="16"/>
      <c r="Y287" s="16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  <c r="CB287" s="19"/>
      <c r="CC287" s="19"/>
      <c r="CD287" s="19"/>
      <c r="CE287" s="19"/>
      <c r="CF287" s="19"/>
      <c r="CG287" s="19"/>
      <c r="CH287" s="19"/>
      <c r="CI287" s="19"/>
      <c r="CJ287" s="19"/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  <c r="CW287" s="19"/>
      <c r="CX287" s="19"/>
      <c r="CY287" s="19"/>
      <c r="CZ287" s="19"/>
      <c r="DA287" s="19"/>
      <c r="DB287" s="19"/>
      <c r="DC287" s="19"/>
      <c r="DD287" s="19"/>
      <c r="DE287" s="19"/>
      <c r="DF287" s="19"/>
      <c r="DG287" s="19"/>
      <c r="DH287" s="19"/>
      <c r="DI287" s="19"/>
      <c r="DJ287" s="19"/>
      <c r="DK287" s="19"/>
      <c r="DL287" s="19"/>
      <c r="DM287" s="19"/>
      <c r="DN287" s="19"/>
      <c r="DO287" s="19"/>
      <c r="DP287" s="19"/>
      <c r="DQ287" s="19"/>
      <c r="DR287" s="19"/>
      <c r="DS287" s="19"/>
      <c r="DT287" s="19"/>
      <c r="DU287" s="19"/>
      <c r="DV287" s="19"/>
      <c r="DW287" s="19"/>
      <c r="DX287" s="19"/>
      <c r="DY287" s="19"/>
      <c r="DZ287" s="19"/>
      <c r="EA287" s="19"/>
      <c r="EB287" s="19"/>
      <c r="EC287" s="19"/>
      <c r="ED287" s="19"/>
      <c r="EE287" s="19"/>
      <c r="EF287" s="19"/>
      <c r="EG287" s="19"/>
      <c r="EH287" s="19"/>
      <c r="EI287" s="19"/>
      <c r="EJ287" s="19"/>
      <c r="EK287" s="19"/>
      <c r="EL287" s="19"/>
      <c r="EM287" s="19"/>
      <c r="EN287" s="19"/>
      <c r="EO287" s="19"/>
      <c r="EP287" s="19"/>
      <c r="EQ287" s="19"/>
      <c r="ER287" s="19"/>
      <c r="ES287" s="19"/>
      <c r="ET287" s="19"/>
      <c r="EU287" s="19"/>
      <c r="EV287" s="19"/>
      <c r="EW287" s="19"/>
      <c r="EX287" s="19"/>
      <c r="EY287" s="19"/>
      <c r="EZ287" s="19"/>
      <c r="FA287" s="19"/>
      <c r="FB287" s="19"/>
      <c r="FC287" s="19"/>
      <c r="FD287" s="19"/>
      <c r="FE287" s="19"/>
      <c r="FF287" s="19"/>
      <c r="FG287" s="19"/>
      <c r="FH287" s="19"/>
      <c r="FI287" s="19"/>
      <c r="FJ287" s="19"/>
      <c r="FK287" s="19"/>
      <c r="FL287" s="19"/>
      <c r="FM287" s="19"/>
      <c r="FN287" s="19"/>
      <c r="FO287" s="19"/>
      <c r="FP287" s="19"/>
      <c r="FQ287" s="19"/>
      <c r="FR287" s="19"/>
      <c r="FS287" s="19"/>
      <c r="FT287" s="19"/>
      <c r="FU287" s="19"/>
      <c r="FV287" s="19"/>
      <c r="FW287" s="19"/>
      <c r="FX287" s="19"/>
      <c r="FY287" s="19"/>
      <c r="FZ287" s="19"/>
      <c r="GA287" s="19"/>
      <c r="GB287" s="19"/>
      <c r="GC287" s="19"/>
      <c r="GD287" s="19"/>
      <c r="GE287" s="19"/>
      <c r="GF287" s="19"/>
      <c r="GG287" s="19"/>
      <c r="GH287" s="19"/>
      <c r="GI287" s="19"/>
      <c r="GJ287" s="19"/>
      <c r="GK287" s="19"/>
      <c r="GL287" s="19"/>
      <c r="GM287" s="19"/>
      <c r="GN287" s="19"/>
      <c r="GO287" s="19"/>
      <c r="GP287" s="19"/>
      <c r="GQ287" s="19"/>
      <c r="GR287" s="19"/>
      <c r="GS287" s="19"/>
      <c r="GT287" s="19"/>
      <c r="GU287" s="19"/>
      <c r="GV287" s="19"/>
      <c r="GW287" s="19"/>
      <c r="GX287" s="19"/>
    </row>
    <row r="288" spans="16:206" x14ac:dyDescent="0.25">
      <c r="P288" s="16"/>
      <c r="Q288" s="16"/>
      <c r="R288" s="1"/>
      <c r="S288" s="1"/>
      <c r="T288" s="1"/>
      <c r="U288" s="16"/>
      <c r="V288" s="16"/>
      <c r="W288" s="16"/>
      <c r="X288" s="16"/>
      <c r="Y288" s="16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  <c r="DK288" s="19"/>
      <c r="DL288" s="19"/>
      <c r="DM288" s="19"/>
      <c r="DN288" s="19"/>
      <c r="DO288" s="19"/>
      <c r="DP288" s="19"/>
      <c r="DQ288" s="19"/>
      <c r="DR288" s="19"/>
      <c r="DS288" s="19"/>
      <c r="DT288" s="19"/>
      <c r="DU288" s="19"/>
      <c r="DV288" s="19"/>
      <c r="DW288" s="19"/>
      <c r="DX288" s="19"/>
      <c r="DY288" s="19"/>
      <c r="DZ288" s="19"/>
      <c r="EA288" s="19"/>
      <c r="EB288" s="19"/>
      <c r="EC288" s="19"/>
      <c r="ED288" s="19"/>
      <c r="EE288" s="19"/>
      <c r="EF288" s="19"/>
      <c r="EG288" s="19"/>
      <c r="EH288" s="19"/>
      <c r="EI288" s="19"/>
      <c r="EJ288" s="19"/>
      <c r="EK288" s="19"/>
      <c r="EL288" s="19"/>
      <c r="EM288" s="19"/>
      <c r="EN288" s="19"/>
      <c r="EO288" s="19"/>
      <c r="EP288" s="19"/>
      <c r="EQ288" s="19"/>
      <c r="ER288" s="19"/>
      <c r="ES288" s="19"/>
      <c r="ET288" s="19"/>
      <c r="EU288" s="19"/>
      <c r="EV288" s="19"/>
      <c r="EW288" s="19"/>
      <c r="EX288" s="19"/>
      <c r="EY288" s="19"/>
      <c r="EZ288" s="19"/>
      <c r="FA288" s="19"/>
      <c r="FB288" s="19"/>
      <c r="FC288" s="19"/>
      <c r="FD288" s="19"/>
      <c r="FE288" s="19"/>
      <c r="FF288" s="19"/>
      <c r="FG288" s="19"/>
      <c r="FH288" s="19"/>
      <c r="FI288" s="19"/>
      <c r="FJ288" s="19"/>
      <c r="FK288" s="19"/>
      <c r="FL288" s="19"/>
      <c r="FM288" s="19"/>
      <c r="FN288" s="19"/>
      <c r="FO288" s="19"/>
      <c r="FP288" s="19"/>
      <c r="FQ288" s="19"/>
      <c r="FR288" s="19"/>
      <c r="FS288" s="19"/>
      <c r="FT288" s="19"/>
      <c r="FU288" s="19"/>
      <c r="FV288" s="19"/>
      <c r="FW288" s="19"/>
      <c r="FX288" s="19"/>
      <c r="FY288" s="19"/>
      <c r="FZ288" s="19"/>
      <c r="GA288" s="19"/>
      <c r="GB288" s="19"/>
      <c r="GC288" s="19"/>
      <c r="GD288" s="19"/>
      <c r="GE288" s="19"/>
      <c r="GF288" s="19"/>
      <c r="GG288" s="19"/>
      <c r="GH288" s="19"/>
      <c r="GI288" s="19"/>
      <c r="GJ288" s="19"/>
      <c r="GK288" s="19"/>
      <c r="GL288" s="19"/>
      <c r="GM288" s="19"/>
      <c r="GN288" s="19"/>
      <c r="GO288" s="19"/>
      <c r="GP288" s="19"/>
      <c r="GQ288" s="19"/>
      <c r="GR288" s="19"/>
      <c r="GS288" s="19"/>
      <c r="GT288" s="19"/>
      <c r="GU288" s="19"/>
      <c r="GV288" s="19"/>
      <c r="GW288" s="19"/>
      <c r="GX288" s="19"/>
    </row>
    <row r="289" spans="16:206" x14ac:dyDescent="0.25">
      <c r="P289" s="16"/>
      <c r="Q289" s="16"/>
      <c r="R289" s="1"/>
      <c r="S289" s="1"/>
      <c r="T289" s="1"/>
      <c r="U289" s="16"/>
      <c r="V289" s="16"/>
      <c r="W289" s="16"/>
      <c r="X289" s="16"/>
      <c r="Y289" s="16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  <c r="DK289" s="19"/>
      <c r="DL289" s="19"/>
      <c r="DM289" s="19"/>
      <c r="DN289" s="19"/>
      <c r="DO289" s="19"/>
      <c r="DP289" s="19"/>
      <c r="DQ289" s="19"/>
      <c r="DR289" s="19"/>
      <c r="DS289" s="19"/>
      <c r="DT289" s="19"/>
      <c r="DU289" s="19"/>
      <c r="DV289" s="19"/>
      <c r="DW289" s="19"/>
      <c r="DX289" s="19"/>
      <c r="DY289" s="19"/>
      <c r="DZ289" s="19"/>
      <c r="EA289" s="19"/>
      <c r="EB289" s="19"/>
      <c r="EC289" s="19"/>
      <c r="ED289" s="19"/>
      <c r="EE289" s="19"/>
      <c r="EF289" s="19"/>
      <c r="EG289" s="19"/>
      <c r="EH289" s="19"/>
      <c r="EI289" s="19"/>
      <c r="EJ289" s="19"/>
      <c r="EK289" s="19"/>
      <c r="EL289" s="19"/>
      <c r="EM289" s="19"/>
      <c r="EN289" s="19"/>
      <c r="EO289" s="19"/>
      <c r="EP289" s="19"/>
      <c r="EQ289" s="19"/>
      <c r="ER289" s="19"/>
      <c r="ES289" s="19"/>
      <c r="ET289" s="19"/>
      <c r="EU289" s="19"/>
      <c r="EV289" s="19"/>
      <c r="EW289" s="19"/>
      <c r="EX289" s="19"/>
      <c r="EY289" s="19"/>
      <c r="EZ289" s="19"/>
      <c r="FA289" s="19"/>
      <c r="FB289" s="19"/>
      <c r="FC289" s="19"/>
      <c r="FD289" s="19"/>
      <c r="FE289" s="19"/>
      <c r="FF289" s="19"/>
      <c r="FG289" s="19"/>
      <c r="FH289" s="19"/>
      <c r="FI289" s="19"/>
      <c r="FJ289" s="19"/>
      <c r="FK289" s="19"/>
      <c r="FL289" s="19"/>
      <c r="FM289" s="19"/>
      <c r="FN289" s="19"/>
      <c r="FO289" s="19"/>
      <c r="FP289" s="19"/>
      <c r="FQ289" s="19"/>
      <c r="FR289" s="19"/>
      <c r="FS289" s="19"/>
      <c r="FT289" s="19"/>
      <c r="FU289" s="19"/>
      <c r="FV289" s="19"/>
      <c r="FW289" s="19"/>
      <c r="FX289" s="19"/>
      <c r="FY289" s="19"/>
      <c r="FZ289" s="19"/>
      <c r="GA289" s="19"/>
      <c r="GB289" s="19"/>
      <c r="GC289" s="19"/>
      <c r="GD289" s="19"/>
      <c r="GE289" s="19"/>
      <c r="GF289" s="19"/>
      <c r="GG289" s="19"/>
      <c r="GH289" s="19"/>
      <c r="GI289" s="19"/>
      <c r="GJ289" s="19"/>
      <c r="GK289" s="19"/>
      <c r="GL289" s="19"/>
      <c r="GM289" s="19"/>
      <c r="GN289" s="19"/>
      <c r="GO289" s="19"/>
      <c r="GP289" s="19"/>
      <c r="GQ289" s="19"/>
      <c r="GR289" s="19"/>
      <c r="GS289" s="19"/>
      <c r="GT289" s="19"/>
      <c r="GU289" s="19"/>
      <c r="GV289" s="19"/>
      <c r="GW289" s="19"/>
      <c r="GX289" s="19"/>
    </row>
    <row r="290" spans="16:206" x14ac:dyDescent="0.25">
      <c r="P290" s="16"/>
      <c r="Q290" s="16"/>
      <c r="R290" s="1"/>
      <c r="S290" s="1"/>
      <c r="T290" s="1"/>
      <c r="U290" s="16"/>
      <c r="V290" s="16"/>
      <c r="W290" s="16"/>
      <c r="X290" s="16"/>
      <c r="Y290" s="16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  <c r="CA290" s="19"/>
      <c r="CB290" s="19"/>
      <c r="CC290" s="19"/>
      <c r="CD290" s="19"/>
      <c r="CE290" s="19"/>
      <c r="CF290" s="19"/>
      <c r="CG290" s="19"/>
      <c r="CH290" s="19"/>
      <c r="CI290" s="19"/>
      <c r="CJ290" s="19"/>
      <c r="CK290" s="19"/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  <c r="CW290" s="19"/>
      <c r="CX290" s="19"/>
      <c r="CY290" s="19"/>
      <c r="CZ290" s="19"/>
      <c r="DA290" s="19"/>
      <c r="DB290" s="19"/>
      <c r="DC290" s="19"/>
      <c r="DD290" s="19"/>
      <c r="DE290" s="19"/>
      <c r="DF290" s="19"/>
      <c r="DG290" s="19"/>
      <c r="DH290" s="19"/>
      <c r="DI290" s="19"/>
      <c r="DJ290" s="19"/>
      <c r="DK290" s="19"/>
      <c r="DL290" s="19"/>
      <c r="DM290" s="19"/>
      <c r="DN290" s="19"/>
      <c r="DO290" s="19"/>
      <c r="DP290" s="19"/>
      <c r="DQ290" s="19"/>
      <c r="DR290" s="19"/>
      <c r="DS290" s="19"/>
      <c r="DT290" s="19"/>
      <c r="DU290" s="19"/>
      <c r="DV290" s="19"/>
      <c r="DW290" s="19"/>
      <c r="DX290" s="19"/>
      <c r="DY290" s="19"/>
      <c r="DZ290" s="19"/>
      <c r="EA290" s="19"/>
      <c r="EB290" s="19"/>
      <c r="EC290" s="19"/>
      <c r="ED290" s="19"/>
      <c r="EE290" s="19"/>
      <c r="EF290" s="19"/>
      <c r="EG290" s="19"/>
      <c r="EH290" s="19"/>
      <c r="EI290" s="19"/>
      <c r="EJ290" s="19"/>
      <c r="EK290" s="19"/>
      <c r="EL290" s="19"/>
      <c r="EM290" s="19"/>
      <c r="EN290" s="19"/>
      <c r="EO290" s="19"/>
      <c r="EP290" s="19"/>
      <c r="EQ290" s="19"/>
      <c r="ER290" s="19"/>
      <c r="ES290" s="19"/>
      <c r="ET290" s="19"/>
      <c r="EU290" s="19"/>
      <c r="EV290" s="19"/>
      <c r="EW290" s="19"/>
      <c r="EX290" s="19"/>
      <c r="EY290" s="19"/>
      <c r="EZ290" s="19"/>
      <c r="FA290" s="19"/>
      <c r="FB290" s="19"/>
      <c r="FC290" s="19"/>
      <c r="FD290" s="19"/>
      <c r="FE290" s="19"/>
      <c r="FF290" s="19"/>
      <c r="FG290" s="19"/>
      <c r="FH290" s="19"/>
      <c r="FI290" s="19"/>
      <c r="FJ290" s="19"/>
      <c r="FK290" s="19"/>
      <c r="FL290" s="19"/>
      <c r="FM290" s="19"/>
      <c r="FN290" s="19"/>
      <c r="FO290" s="19"/>
      <c r="FP290" s="19"/>
      <c r="FQ290" s="19"/>
      <c r="FR290" s="19"/>
      <c r="FS290" s="19"/>
      <c r="FT290" s="19"/>
      <c r="FU290" s="19"/>
      <c r="FV290" s="19"/>
      <c r="FW290" s="19"/>
      <c r="FX290" s="19"/>
      <c r="FY290" s="19"/>
      <c r="FZ290" s="19"/>
      <c r="GA290" s="19"/>
      <c r="GB290" s="19"/>
      <c r="GC290" s="19"/>
      <c r="GD290" s="19"/>
      <c r="GE290" s="19"/>
      <c r="GF290" s="19"/>
      <c r="GG290" s="19"/>
      <c r="GH290" s="19"/>
      <c r="GI290" s="19"/>
      <c r="GJ290" s="19"/>
      <c r="GK290" s="19"/>
      <c r="GL290" s="19"/>
      <c r="GM290" s="19"/>
      <c r="GN290" s="19"/>
      <c r="GO290" s="19"/>
      <c r="GP290" s="19"/>
      <c r="GQ290" s="19"/>
      <c r="GR290" s="19"/>
      <c r="GS290" s="19"/>
      <c r="GT290" s="19"/>
      <c r="GU290" s="19"/>
      <c r="GV290" s="19"/>
      <c r="GW290" s="19"/>
      <c r="GX290" s="19"/>
    </row>
    <row r="291" spans="16:206" x14ac:dyDescent="0.25">
      <c r="P291" s="16"/>
      <c r="Q291" s="16"/>
      <c r="R291" s="1"/>
      <c r="S291" s="1"/>
      <c r="T291" s="1"/>
      <c r="U291" s="16"/>
      <c r="V291" s="16"/>
      <c r="W291" s="16"/>
      <c r="X291" s="16"/>
      <c r="Y291" s="16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  <c r="CA291" s="19"/>
      <c r="CB291" s="19"/>
      <c r="CC291" s="19"/>
      <c r="CD291" s="19"/>
      <c r="CE291" s="19"/>
      <c r="CF291" s="19"/>
      <c r="CG291" s="19"/>
      <c r="CH291" s="19"/>
      <c r="CI291" s="19"/>
      <c r="CJ291" s="19"/>
      <c r="CK291" s="19"/>
      <c r="CL291" s="19"/>
      <c r="CM291" s="19"/>
      <c r="CN291" s="19"/>
      <c r="CO291" s="19"/>
      <c r="CP291" s="19"/>
      <c r="CQ291" s="19"/>
      <c r="CR291" s="19"/>
      <c r="CS291" s="19"/>
      <c r="CT291" s="19"/>
      <c r="CU291" s="19"/>
      <c r="CV291" s="19"/>
      <c r="CW291" s="19"/>
      <c r="CX291" s="19"/>
      <c r="CY291" s="19"/>
      <c r="CZ291" s="19"/>
      <c r="DA291" s="19"/>
      <c r="DB291" s="19"/>
      <c r="DC291" s="19"/>
      <c r="DD291" s="19"/>
      <c r="DE291" s="19"/>
      <c r="DF291" s="19"/>
      <c r="DG291" s="19"/>
      <c r="DH291" s="19"/>
      <c r="DI291" s="19"/>
      <c r="DJ291" s="19"/>
      <c r="DK291" s="19"/>
      <c r="DL291" s="19"/>
      <c r="DM291" s="19"/>
      <c r="DN291" s="19"/>
      <c r="DO291" s="19"/>
      <c r="DP291" s="19"/>
      <c r="DQ291" s="19"/>
      <c r="DR291" s="19"/>
      <c r="DS291" s="19"/>
      <c r="DT291" s="19"/>
      <c r="DU291" s="19"/>
      <c r="DV291" s="19"/>
      <c r="DW291" s="19"/>
      <c r="DX291" s="19"/>
      <c r="DY291" s="19"/>
      <c r="DZ291" s="19"/>
      <c r="EA291" s="19"/>
      <c r="EB291" s="19"/>
      <c r="EC291" s="19"/>
      <c r="ED291" s="19"/>
      <c r="EE291" s="19"/>
      <c r="EF291" s="19"/>
      <c r="EG291" s="19"/>
      <c r="EH291" s="19"/>
      <c r="EI291" s="19"/>
      <c r="EJ291" s="19"/>
      <c r="EK291" s="19"/>
      <c r="EL291" s="19"/>
      <c r="EM291" s="19"/>
      <c r="EN291" s="19"/>
      <c r="EO291" s="19"/>
      <c r="EP291" s="19"/>
      <c r="EQ291" s="19"/>
      <c r="ER291" s="19"/>
      <c r="ES291" s="19"/>
      <c r="ET291" s="19"/>
      <c r="EU291" s="19"/>
      <c r="EV291" s="19"/>
      <c r="EW291" s="19"/>
      <c r="EX291" s="19"/>
      <c r="EY291" s="19"/>
      <c r="EZ291" s="19"/>
      <c r="FA291" s="19"/>
      <c r="FB291" s="19"/>
      <c r="FC291" s="19"/>
      <c r="FD291" s="19"/>
      <c r="FE291" s="19"/>
      <c r="FF291" s="19"/>
      <c r="FG291" s="19"/>
      <c r="FH291" s="19"/>
      <c r="FI291" s="19"/>
      <c r="FJ291" s="19"/>
      <c r="FK291" s="19"/>
      <c r="FL291" s="19"/>
      <c r="FM291" s="19"/>
      <c r="FN291" s="19"/>
      <c r="FO291" s="19"/>
      <c r="FP291" s="19"/>
      <c r="FQ291" s="19"/>
      <c r="FR291" s="19"/>
      <c r="FS291" s="19"/>
      <c r="FT291" s="19"/>
      <c r="FU291" s="19"/>
      <c r="FV291" s="19"/>
      <c r="FW291" s="19"/>
      <c r="FX291" s="19"/>
      <c r="FY291" s="19"/>
      <c r="FZ291" s="19"/>
      <c r="GA291" s="19"/>
      <c r="GB291" s="19"/>
      <c r="GC291" s="19"/>
      <c r="GD291" s="19"/>
      <c r="GE291" s="19"/>
      <c r="GF291" s="19"/>
      <c r="GG291" s="19"/>
      <c r="GH291" s="19"/>
      <c r="GI291" s="19"/>
      <c r="GJ291" s="19"/>
      <c r="GK291" s="19"/>
      <c r="GL291" s="19"/>
      <c r="GM291" s="19"/>
      <c r="GN291" s="19"/>
      <c r="GO291" s="19"/>
      <c r="GP291" s="19"/>
      <c r="GQ291" s="19"/>
      <c r="GR291" s="19"/>
      <c r="GS291" s="19"/>
      <c r="GT291" s="19"/>
      <c r="GU291" s="19"/>
      <c r="GV291" s="19"/>
      <c r="GW291" s="19"/>
      <c r="GX291" s="19"/>
    </row>
    <row r="292" spans="16:206" x14ac:dyDescent="0.25">
      <c r="P292" s="16"/>
      <c r="Q292" s="16"/>
      <c r="R292" s="1"/>
      <c r="S292" s="1"/>
      <c r="T292" s="1"/>
      <c r="U292" s="16"/>
      <c r="V292" s="16"/>
      <c r="W292" s="16"/>
      <c r="X292" s="16"/>
      <c r="Y292" s="16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  <c r="CB292" s="19"/>
      <c r="CC292" s="19"/>
      <c r="CD292" s="19"/>
      <c r="CE292" s="19"/>
      <c r="CF292" s="19"/>
      <c r="CG292" s="19"/>
      <c r="CH292" s="19"/>
      <c r="CI292" s="19"/>
      <c r="CJ292" s="19"/>
      <c r="CK292" s="19"/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  <c r="CW292" s="19"/>
      <c r="CX292" s="19"/>
      <c r="CY292" s="19"/>
      <c r="CZ292" s="19"/>
      <c r="DA292" s="19"/>
      <c r="DB292" s="19"/>
      <c r="DC292" s="19"/>
      <c r="DD292" s="19"/>
      <c r="DE292" s="19"/>
      <c r="DF292" s="19"/>
      <c r="DG292" s="19"/>
      <c r="DH292" s="19"/>
      <c r="DI292" s="19"/>
      <c r="DJ292" s="19"/>
      <c r="DK292" s="19"/>
      <c r="DL292" s="19"/>
      <c r="DM292" s="19"/>
      <c r="DN292" s="19"/>
      <c r="DO292" s="19"/>
      <c r="DP292" s="19"/>
      <c r="DQ292" s="19"/>
      <c r="DR292" s="19"/>
      <c r="DS292" s="19"/>
      <c r="DT292" s="19"/>
      <c r="DU292" s="19"/>
      <c r="DV292" s="19"/>
      <c r="DW292" s="19"/>
      <c r="DX292" s="19"/>
      <c r="DY292" s="19"/>
      <c r="DZ292" s="19"/>
      <c r="EA292" s="19"/>
      <c r="EB292" s="19"/>
      <c r="EC292" s="19"/>
      <c r="ED292" s="19"/>
      <c r="EE292" s="19"/>
      <c r="EF292" s="19"/>
      <c r="EG292" s="19"/>
      <c r="EH292" s="19"/>
      <c r="EI292" s="19"/>
      <c r="EJ292" s="19"/>
      <c r="EK292" s="19"/>
      <c r="EL292" s="19"/>
      <c r="EM292" s="19"/>
      <c r="EN292" s="19"/>
      <c r="EO292" s="19"/>
      <c r="EP292" s="19"/>
      <c r="EQ292" s="19"/>
      <c r="ER292" s="19"/>
      <c r="ES292" s="19"/>
      <c r="ET292" s="19"/>
      <c r="EU292" s="19"/>
      <c r="EV292" s="19"/>
      <c r="EW292" s="19"/>
      <c r="EX292" s="19"/>
      <c r="EY292" s="19"/>
      <c r="EZ292" s="19"/>
      <c r="FA292" s="19"/>
      <c r="FB292" s="19"/>
      <c r="FC292" s="19"/>
      <c r="FD292" s="19"/>
      <c r="FE292" s="19"/>
      <c r="FF292" s="19"/>
      <c r="FG292" s="19"/>
      <c r="FH292" s="19"/>
      <c r="FI292" s="19"/>
      <c r="FJ292" s="19"/>
      <c r="FK292" s="19"/>
      <c r="FL292" s="19"/>
      <c r="FM292" s="19"/>
      <c r="FN292" s="19"/>
      <c r="FO292" s="19"/>
      <c r="FP292" s="19"/>
      <c r="FQ292" s="19"/>
      <c r="FR292" s="19"/>
      <c r="FS292" s="19"/>
      <c r="FT292" s="19"/>
      <c r="FU292" s="19"/>
      <c r="FV292" s="19"/>
      <c r="FW292" s="19"/>
      <c r="FX292" s="19"/>
      <c r="FY292" s="19"/>
      <c r="FZ292" s="19"/>
      <c r="GA292" s="19"/>
      <c r="GB292" s="19"/>
      <c r="GC292" s="19"/>
      <c r="GD292" s="19"/>
      <c r="GE292" s="19"/>
      <c r="GF292" s="19"/>
      <c r="GG292" s="19"/>
      <c r="GH292" s="19"/>
      <c r="GI292" s="19"/>
      <c r="GJ292" s="19"/>
      <c r="GK292" s="19"/>
      <c r="GL292" s="19"/>
      <c r="GM292" s="19"/>
      <c r="GN292" s="19"/>
      <c r="GO292" s="19"/>
      <c r="GP292" s="19"/>
      <c r="GQ292" s="19"/>
      <c r="GR292" s="19"/>
      <c r="GS292" s="19"/>
      <c r="GT292" s="19"/>
      <c r="GU292" s="19"/>
      <c r="GV292" s="19"/>
      <c r="GW292" s="19"/>
      <c r="GX292" s="19"/>
    </row>
    <row r="293" spans="16:206" x14ac:dyDescent="0.25">
      <c r="P293" s="16"/>
      <c r="Q293" s="16"/>
      <c r="R293" s="1"/>
      <c r="S293" s="1"/>
      <c r="T293" s="1"/>
      <c r="U293" s="16"/>
      <c r="V293" s="16"/>
      <c r="W293" s="16"/>
      <c r="X293" s="16"/>
      <c r="Y293" s="16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  <c r="DK293" s="19"/>
      <c r="DL293" s="19"/>
      <c r="DM293" s="19"/>
      <c r="DN293" s="19"/>
      <c r="DO293" s="19"/>
      <c r="DP293" s="19"/>
      <c r="DQ293" s="19"/>
      <c r="DR293" s="19"/>
      <c r="DS293" s="19"/>
      <c r="DT293" s="19"/>
      <c r="DU293" s="19"/>
      <c r="DV293" s="19"/>
      <c r="DW293" s="19"/>
      <c r="DX293" s="19"/>
      <c r="DY293" s="19"/>
      <c r="DZ293" s="19"/>
      <c r="EA293" s="19"/>
      <c r="EB293" s="19"/>
      <c r="EC293" s="19"/>
      <c r="ED293" s="19"/>
      <c r="EE293" s="19"/>
      <c r="EF293" s="19"/>
      <c r="EG293" s="19"/>
      <c r="EH293" s="19"/>
      <c r="EI293" s="19"/>
      <c r="EJ293" s="19"/>
      <c r="EK293" s="19"/>
      <c r="EL293" s="19"/>
      <c r="EM293" s="19"/>
      <c r="EN293" s="19"/>
      <c r="EO293" s="19"/>
      <c r="EP293" s="19"/>
      <c r="EQ293" s="19"/>
      <c r="ER293" s="19"/>
      <c r="ES293" s="19"/>
      <c r="ET293" s="19"/>
      <c r="EU293" s="19"/>
      <c r="EV293" s="19"/>
      <c r="EW293" s="19"/>
      <c r="EX293" s="19"/>
      <c r="EY293" s="19"/>
      <c r="EZ293" s="19"/>
      <c r="FA293" s="19"/>
      <c r="FB293" s="19"/>
      <c r="FC293" s="19"/>
      <c r="FD293" s="19"/>
      <c r="FE293" s="19"/>
      <c r="FF293" s="19"/>
      <c r="FG293" s="19"/>
      <c r="FH293" s="19"/>
      <c r="FI293" s="19"/>
      <c r="FJ293" s="19"/>
      <c r="FK293" s="19"/>
      <c r="FL293" s="19"/>
      <c r="FM293" s="19"/>
      <c r="FN293" s="19"/>
      <c r="FO293" s="19"/>
      <c r="FP293" s="19"/>
      <c r="FQ293" s="19"/>
      <c r="FR293" s="19"/>
      <c r="FS293" s="19"/>
      <c r="FT293" s="19"/>
      <c r="FU293" s="19"/>
      <c r="FV293" s="19"/>
      <c r="FW293" s="19"/>
      <c r="FX293" s="19"/>
      <c r="FY293" s="19"/>
      <c r="FZ293" s="19"/>
      <c r="GA293" s="19"/>
      <c r="GB293" s="19"/>
      <c r="GC293" s="19"/>
      <c r="GD293" s="19"/>
      <c r="GE293" s="19"/>
      <c r="GF293" s="19"/>
      <c r="GG293" s="19"/>
      <c r="GH293" s="19"/>
      <c r="GI293" s="19"/>
      <c r="GJ293" s="19"/>
      <c r="GK293" s="19"/>
      <c r="GL293" s="19"/>
      <c r="GM293" s="19"/>
      <c r="GN293" s="19"/>
      <c r="GO293" s="19"/>
      <c r="GP293" s="19"/>
      <c r="GQ293" s="19"/>
      <c r="GR293" s="19"/>
      <c r="GS293" s="19"/>
      <c r="GT293" s="19"/>
      <c r="GU293" s="19"/>
      <c r="GV293" s="19"/>
      <c r="GW293" s="19"/>
      <c r="GX293" s="19"/>
    </row>
    <row r="294" spans="16:206" x14ac:dyDescent="0.25">
      <c r="P294" s="16"/>
      <c r="Q294" s="16"/>
      <c r="R294" s="1"/>
      <c r="S294" s="1"/>
      <c r="T294" s="1"/>
      <c r="U294" s="16"/>
      <c r="V294" s="16"/>
      <c r="W294" s="16"/>
      <c r="X294" s="16"/>
      <c r="Y294" s="16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  <c r="DK294" s="19"/>
      <c r="DL294" s="19"/>
      <c r="DM294" s="19"/>
      <c r="DN294" s="19"/>
      <c r="DO294" s="19"/>
      <c r="DP294" s="19"/>
      <c r="DQ294" s="19"/>
      <c r="DR294" s="19"/>
      <c r="DS294" s="19"/>
      <c r="DT294" s="19"/>
      <c r="DU294" s="19"/>
      <c r="DV294" s="19"/>
      <c r="DW294" s="19"/>
      <c r="DX294" s="19"/>
      <c r="DY294" s="19"/>
      <c r="DZ294" s="19"/>
      <c r="EA294" s="19"/>
      <c r="EB294" s="19"/>
      <c r="EC294" s="19"/>
      <c r="ED294" s="19"/>
      <c r="EE294" s="19"/>
      <c r="EF294" s="19"/>
      <c r="EG294" s="19"/>
      <c r="EH294" s="19"/>
      <c r="EI294" s="19"/>
      <c r="EJ294" s="19"/>
      <c r="EK294" s="19"/>
      <c r="EL294" s="19"/>
      <c r="EM294" s="19"/>
      <c r="EN294" s="19"/>
      <c r="EO294" s="19"/>
      <c r="EP294" s="19"/>
      <c r="EQ294" s="19"/>
      <c r="ER294" s="19"/>
      <c r="ES294" s="19"/>
      <c r="ET294" s="19"/>
      <c r="EU294" s="19"/>
      <c r="EV294" s="19"/>
      <c r="EW294" s="19"/>
      <c r="EX294" s="19"/>
      <c r="EY294" s="19"/>
      <c r="EZ294" s="19"/>
      <c r="FA294" s="19"/>
      <c r="FB294" s="19"/>
      <c r="FC294" s="19"/>
      <c r="FD294" s="19"/>
      <c r="FE294" s="19"/>
      <c r="FF294" s="19"/>
      <c r="FG294" s="19"/>
      <c r="FH294" s="19"/>
      <c r="FI294" s="19"/>
      <c r="FJ294" s="19"/>
      <c r="FK294" s="19"/>
      <c r="FL294" s="19"/>
      <c r="FM294" s="19"/>
      <c r="FN294" s="19"/>
      <c r="FO294" s="19"/>
      <c r="FP294" s="19"/>
      <c r="FQ294" s="19"/>
      <c r="FR294" s="19"/>
      <c r="FS294" s="19"/>
      <c r="FT294" s="19"/>
      <c r="FU294" s="19"/>
      <c r="FV294" s="19"/>
      <c r="FW294" s="19"/>
      <c r="FX294" s="19"/>
      <c r="FY294" s="19"/>
      <c r="FZ294" s="19"/>
      <c r="GA294" s="19"/>
      <c r="GB294" s="19"/>
      <c r="GC294" s="19"/>
      <c r="GD294" s="19"/>
      <c r="GE294" s="19"/>
      <c r="GF294" s="19"/>
      <c r="GG294" s="19"/>
      <c r="GH294" s="19"/>
      <c r="GI294" s="19"/>
      <c r="GJ294" s="19"/>
      <c r="GK294" s="19"/>
      <c r="GL294" s="19"/>
      <c r="GM294" s="19"/>
      <c r="GN294" s="19"/>
      <c r="GO294" s="19"/>
      <c r="GP294" s="19"/>
      <c r="GQ294" s="19"/>
      <c r="GR294" s="19"/>
      <c r="GS294" s="19"/>
      <c r="GT294" s="19"/>
      <c r="GU294" s="19"/>
      <c r="GV294" s="19"/>
      <c r="GW294" s="19"/>
      <c r="GX294" s="19"/>
    </row>
    <row r="295" spans="16:206" x14ac:dyDescent="0.25">
      <c r="P295" s="16"/>
      <c r="Q295" s="16"/>
      <c r="R295" s="1"/>
      <c r="S295" s="1"/>
      <c r="T295" s="1"/>
      <c r="U295" s="16"/>
      <c r="V295" s="16"/>
      <c r="W295" s="16"/>
      <c r="X295" s="16"/>
      <c r="Y295" s="16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  <c r="CA295" s="19"/>
      <c r="CB295" s="19"/>
      <c r="CC295" s="19"/>
      <c r="CD295" s="19"/>
      <c r="CE295" s="19"/>
      <c r="CF295" s="19"/>
      <c r="CG295" s="19"/>
      <c r="CH295" s="19"/>
      <c r="CI295" s="19"/>
      <c r="CJ295" s="19"/>
      <c r="CK295" s="19"/>
      <c r="CL295" s="19"/>
      <c r="CM295" s="19"/>
      <c r="CN295" s="19"/>
      <c r="CO295" s="19"/>
      <c r="CP295" s="19"/>
      <c r="CQ295" s="19"/>
      <c r="CR295" s="19"/>
      <c r="CS295" s="19"/>
      <c r="CT295" s="19"/>
      <c r="CU295" s="19"/>
      <c r="CV295" s="19"/>
      <c r="CW295" s="19"/>
      <c r="CX295" s="19"/>
      <c r="CY295" s="19"/>
      <c r="CZ295" s="19"/>
      <c r="DA295" s="19"/>
      <c r="DB295" s="19"/>
      <c r="DC295" s="19"/>
      <c r="DD295" s="19"/>
      <c r="DE295" s="19"/>
      <c r="DF295" s="19"/>
      <c r="DG295" s="19"/>
      <c r="DH295" s="19"/>
      <c r="DI295" s="19"/>
      <c r="DJ295" s="19"/>
      <c r="DK295" s="19"/>
      <c r="DL295" s="19"/>
      <c r="DM295" s="19"/>
      <c r="DN295" s="19"/>
      <c r="DO295" s="19"/>
      <c r="DP295" s="19"/>
      <c r="DQ295" s="19"/>
      <c r="DR295" s="19"/>
      <c r="DS295" s="19"/>
      <c r="DT295" s="19"/>
      <c r="DU295" s="19"/>
      <c r="DV295" s="19"/>
      <c r="DW295" s="19"/>
      <c r="DX295" s="19"/>
      <c r="DY295" s="19"/>
      <c r="DZ295" s="19"/>
      <c r="EA295" s="19"/>
      <c r="EB295" s="19"/>
      <c r="EC295" s="19"/>
      <c r="ED295" s="19"/>
      <c r="EE295" s="19"/>
      <c r="EF295" s="19"/>
      <c r="EG295" s="19"/>
      <c r="EH295" s="19"/>
      <c r="EI295" s="19"/>
      <c r="EJ295" s="19"/>
      <c r="EK295" s="19"/>
      <c r="EL295" s="19"/>
      <c r="EM295" s="19"/>
      <c r="EN295" s="19"/>
      <c r="EO295" s="19"/>
      <c r="EP295" s="19"/>
      <c r="EQ295" s="19"/>
      <c r="ER295" s="19"/>
      <c r="ES295" s="19"/>
      <c r="ET295" s="19"/>
      <c r="EU295" s="19"/>
      <c r="EV295" s="19"/>
      <c r="EW295" s="19"/>
      <c r="EX295" s="19"/>
      <c r="EY295" s="19"/>
      <c r="EZ295" s="19"/>
      <c r="FA295" s="19"/>
      <c r="FB295" s="19"/>
      <c r="FC295" s="19"/>
      <c r="FD295" s="19"/>
      <c r="FE295" s="19"/>
      <c r="FF295" s="19"/>
      <c r="FG295" s="19"/>
      <c r="FH295" s="19"/>
      <c r="FI295" s="19"/>
      <c r="FJ295" s="19"/>
      <c r="FK295" s="19"/>
      <c r="FL295" s="19"/>
      <c r="FM295" s="19"/>
      <c r="FN295" s="19"/>
      <c r="FO295" s="19"/>
      <c r="FP295" s="19"/>
      <c r="FQ295" s="19"/>
      <c r="FR295" s="19"/>
      <c r="FS295" s="19"/>
      <c r="FT295" s="19"/>
      <c r="FU295" s="19"/>
      <c r="FV295" s="19"/>
      <c r="FW295" s="19"/>
      <c r="FX295" s="19"/>
      <c r="FY295" s="19"/>
      <c r="FZ295" s="19"/>
      <c r="GA295" s="19"/>
      <c r="GB295" s="19"/>
      <c r="GC295" s="19"/>
      <c r="GD295" s="19"/>
      <c r="GE295" s="19"/>
      <c r="GF295" s="19"/>
      <c r="GG295" s="19"/>
      <c r="GH295" s="19"/>
      <c r="GI295" s="19"/>
      <c r="GJ295" s="19"/>
      <c r="GK295" s="19"/>
      <c r="GL295" s="19"/>
      <c r="GM295" s="19"/>
      <c r="GN295" s="19"/>
      <c r="GO295" s="19"/>
      <c r="GP295" s="19"/>
      <c r="GQ295" s="19"/>
      <c r="GR295" s="19"/>
      <c r="GS295" s="19"/>
      <c r="GT295" s="19"/>
      <c r="GU295" s="19"/>
      <c r="GV295" s="19"/>
      <c r="GW295" s="19"/>
      <c r="GX295" s="19"/>
    </row>
  </sheetData>
  <printOptions horizontalCentered="1"/>
  <pageMargins left="0.23622047244094499" right="0.23622047244094499" top="0.74803149606299202" bottom="0.74803149606299202" header="0.31496062992126" footer="0.31496062992126"/>
  <pageSetup scale="57" fitToHeight="0" orientation="landscape" r:id="rId1"/>
  <headerFooter>
    <oddFooter>&amp;CPage &amp;P of &amp;N</oddFooter>
  </headerFooter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SIDING &amp; STONE TAKEOFFS</vt:lpstr>
      <vt:lpstr>'SIDING &amp; STONE TAKEOFFS'!Print_Area</vt:lpstr>
      <vt:lpstr>'SIDING &amp; STONE TAKEOFFS'!Print_Titles</vt:lpstr>
    </vt:vector>
  </TitlesOfParts>
  <Company>CtrlSoft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 User</dc:creator>
  <cp:lastModifiedBy>H.A.R</cp:lastModifiedBy>
  <cp:lastPrinted>2022-01-26T15:32:03Z</cp:lastPrinted>
  <dcterms:created xsi:type="dcterms:W3CDTF">2019-04-17T14:32:00Z</dcterms:created>
  <dcterms:modified xsi:type="dcterms:W3CDTF">2023-12-25T15:55:30Z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</Properties>
</file>